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Clemens\Documents\RVO\e-commerce\dls 2021\"/>
    </mc:Choice>
  </mc:AlternateContent>
  <workbookProtection workbookPassword="B0C2" lockStructure="1"/>
  <bookViews>
    <workbookView xWindow="0" yWindow="0" windowWidth="23040" windowHeight="9420"/>
  </bookViews>
  <sheets>
    <sheet name="Anlagen" sheetId="1" r:id="rId1"/>
    <sheet name="Beispiel GrundanteilV 2016" sheetId="2" r:id="rId2"/>
  </sheets>
  <definedNames>
    <definedName name="_xlnm._FilterDatabase" localSheetId="0" hidden="1">Anlagen!$A$4:$AW$34</definedName>
    <definedName name="_xlnm._FilterDatabase" localSheetId="1" hidden="1">'Beispiel GrundanteilV 2016'!$A$4:$AW$6</definedName>
    <definedName name="_xlnm.Print_Area" localSheetId="0">Anlagen!$B$1:$BO$35</definedName>
    <definedName name="_xlnm.Print_Area" localSheetId="1">'Beispiel GrundanteilV 2016'!$B$1:$X$30</definedName>
    <definedName name="_xlnm.Print_Titles" localSheetId="0">Anlagen!$B:$G</definedName>
    <definedName name="_xlnm.Print_Titles" localSheetId="1">'Beispiel GrundanteilV 2016'!$B:$G</definedName>
  </definedName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5" i="1"/>
  <c r="P5" i="1" s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BJ14" i="2" l="1"/>
  <c r="BI14" i="2"/>
  <c r="BG14" i="2"/>
  <c r="BH14" i="2" s="1"/>
  <c r="BF14" i="2"/>
  <c r="BE14" i="2"/>
  <c r="BD14" i="2"/>
  <c r="BB14" i="2"/>
  <c r="BC14" i="2" s="1"/>
  <c r="AZ14" i="2"/>
  <c r="BA14" i="2" s="1"/>
  <c r="AY14" i="2"/>
  <c r="AX14" i="2"/>
  <c r="Q14" i="2"/>
  <c r="P14" i="2"/>
  <c r="AG14" i="2" s="1"/>
  <c r="M14" i="2"/>
  <c r="BO13" i="2"/>
  <c r="BM13" i="2"/>
  <c r="BL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U13" i="2"/>
  <c r="AS13" i="2"/>
  <c r="AQ13" i="2"/>
  <c r="AO13" i="2"/>
  <c r="AM13" i="2"/>
  <c r="AI13" i="2"/>
  <c r="AE13" i="2"/>
  <c r="AD13" i="2"/>
  <c r="Z13" i="2"/>
  <c r="Y13" i="2"/>
  <c r="W13" i="2"/>
  <c r="T13" i="2"/>
  <c r="Q13" i="2"/>
  <c r="P13" i="2"/>
  <c r="AJ13" i="2" s="1"/>
  <c r="M13" i="2"/>
  <c r="AW12" i="2"/>
  <c r="AV12" i="2"/>
  <c r="AU12" i="2"/>
  <c r="AT12" i="2"/>
  <c r="AS12" i="2"/>
  <c r="AR12" i="2"/>
  <c r="AQ12" i="2"/>
  <c r="AP12" i="2"/>
  <c r="AO12" i="2"/>
  <c r="AN12" i="2"/>
  <c r="AM12" i="2"/>
  <c r="U10" i="2"/>
  <c r="S10" i="2"/>
  <c r="R10" i="2"/>
  <c r="P10" i="2"/>
  <c r="O10" i="2"/>
  <c r="N10" i="2"/>
  <c r="L10" i="2"/>
  <c r="K10" i="2"/>
  <c r="J10" i="2"/>
  <c r="I10" i="2"/>
  <c r="H10" i="2"/>
  <c r="BJ23" i="2"/>
  <c r="BL23" i="2" s="1"/>
  <c r="BM23" i="2" s="1"/>
  <c r="BI23" i="2"/>
  <c r="BG23" i="2"/>
  <c r="BH23" i="2" s="1"/>
  <c r="BE23" i="2"/>
  <c r="BF23" i="2" s="1"/>
  <c r="BD23" i="2"/>
  <c r="BB23" i="2" s="1"/>
  <c r="BC23" i="2" s="1"/>
  <c r="AZ23" i="2"/>
  <c r="BA23" i="2" s="1"/>
  <c r="AY23" i="2"/>
  <c r="AX23" i="2"/>
  <c r="P23" i="2"/>
  <c r="AH23" i="2" s="1"/>
  <c r="M23" i="2"/>
  <c r="BJ22" i="2"/>
  <c r="BI22" i="2"/>
  <c r="BG22" i="2"/>
  <c r="BH22" i="2" s="1"/>
  <c r="BE22" i="2"/>
  <c r="BF22" i="2" s="1"/>
  <c r="BD22" i="2"/>
  <c r="BB22" i="2" s="1"/>
  <c r="BC22" i="2" s="1"/>
  <c r="AZ22" i="2"/>
  <c r="BA22" i="2" s="1"/>
  <c r="AY22" i="2"/>
  <c r="AX22" i="2"/>
  <c r="Q22" i="2"/>
  <c r="P22" i="2"/>
  <c r="AG22" i="2" s="1"/>
  <c r="M22" i="2"/>
  <c r="BO21" i="2"/>
  <c r="BM21" i="2"/>
  <c r="BL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U21" i="2"/>
  <c r="AS21" i="2"/>
  <c r="AQ21" i="2"/>
  <c r="AO21" i="2"/>
  <c r="AM21" i="2"/>
  <c r="AA21" i="2"/>
  <c r="W21" i="2"/>
  <c r="T21" i="2"/>
  <c r="Q21" i="2"/>
  <c r="P21" i="2"/>
  <c r="AJ21" i="2" s="1"/>
  <c r="M21" i="2"/>
  <c r="AW20" i="2"/>
  <c r="AV20" i="2"/>
  <c r="AU20" i="2"/>
  <c r="AT20" i="2"/>
  <c r="AS20" i="2"/>
  <c r="AR20" i="2"/>
  <c r="AQ20" i="2"/>
  <c r="AP20" i="2"/>
  <c r="AO20" i="2"/>
  <c r="AN20" i="2"/>
  <c r="AM20" i="2"/>
  <c r="U18" i="2"/>
  <c r="S18" i="2"/>
  <c r="R18" i="2"/>
  <c r="O18" i="2"/>
  <c r="N18" i="2"/>
  <c r="L18" i="2"/>
  <c r="K18" i="2"/>
  <c r="J18" i="2"/>
  <c r="I18" i="2"/>
  <c r="H18" i="2"/>
  <c r="Q5" i="2"/>
  <c r="Z14" i="2" l="1"/>
  <c r="Z10" i="2" s="1"/>
  <c r="AH14" i="2"/>
  <c r="AA14" i="2"/>
  <c r="AI14" i="2"/>
  <c r="AI10" i="2" s="1"/>
  <c r="V13" i="2"/>
  <c r="AN13" i="2" s="1"/>
  <c r="AA13" i="2"/>
  <c r="AA10" i="2" s="1"/>
  <c r="AG13" i="2"/>
  <c r="AG10" i="2" s="1"/>
  <c r="AD14" i="2"/>
  <c r="AD10" i="2" s="1"/>
  <c r="AC13" i="2"/>
  <c r="AH13" i="2"/>
  <c r="AH10" i="2" s="1"/>
  <c r="V14" i="2"/>
  <c r="T14" i="2" s="1"/>
  <c r="T10" i="2" s="1"/>
  <c r="AE14" i="2"/>
  <c r="AE10" i="2" s="1"/>
  <c r="AP13" i="2"/>
  <c r="AM14" i="2"/>
  <c r="AM10" i="2" s="1"/>
  <c r="M10" i="2"/>
  <c r="W14" i="2"/>
  <c r="AW14" i="2" s="1"/>
  <c r="AB14" i="2"/>
  <c r="AF14" i="2"/>
  <c r="AJ14" i="2"/>
  <c r="AJ10" i="2" s="1"/>
  <c r="BL14" i="2"/>
  <c r="BM14" i="2" s="1"/>
  <c r="AB13" i="2"/>
  <c r="AB10" i="2" s="1"/>
  <c r="AF13" i="2"/>
  <c r="AF10" i="2" s="1"/>
  <c r="Y14" i="2"/>
  <c r="AC14" i="2"/>
  <c r="AO14" i="2"/>
  <c r="AQ14" i="2" s="1"/>
  <c r="AQ10" i="2" s="1"/>
  <c r="AA23" i="2"/>
  <c r="BO23" i="2"/>
  <c r="AE23" i="2"/>
  <c r="V23" i="2"/>
  <c r="W23" i="2" s="1"/>
  <c r="AW23" i="2" s="1"/>
  <c r="AI23" i="2"/>
  <c r="AB23" i="2"/>
  <c r="AF23" i="2"/>
  <c r="AJ23" i="2"/>
  <c r="Y23" i="2"/>
  <c r="AC23" i="2"/>
  <c r="AG23" i="2"/>
  <c r="Z23" i="2"/>
  <c r="AD23" i="2"/>
  <c r="M18" i="2"/>
  <c r="AI21" i="2"/>
  <c r="V21" i="2"/>
  <c r="AN21" i="2" s="1"/>
  <c r="AP21" i="2" s="1"/>
  <c r="AC21" i="2"/>
  <c r="AH22" i="2"/>
  <c r="AE21" i="2"/>
  <c r="Z22" i="2"/>
  <c r="Y21" i="2"/>
  <c r="AG21" i="2"/>
  <c r="AD22" i="2"/>
  <c r="P18" i="2"/>
  <c r="Z21" i="2"/>
  <c r="AD21" i="2"/>
  <c r="AH21" i="2"/>
  <c r="V22" i="2"/>
  <c r="W22" i="2" s="1"/>
  <c r="AW22" i="2" s="1"/>
  <c r="AA22" i="2"/>
  <c r="AE22" i="2"/>
  <c r="AI22" i="2"/>
  <c r="BL22" i="2"/>
  <c r="BM22" i="2" s="1"/>
  <c r="AB22" i="2"/>
  <c r="AF22" i="2"/>
  <c r="AJ22" i="2"/>
  <c r="AB21" i="2"/>
  <c r="AF21" i="2"/>
  <c r="Y22" i="2"/>
  <c r="AC22" i="2"/>
  <c r="BJ6" i="2"/>
  <c r="BI6" i="2"/>
  <c r="BG6" i="2"/>
  <c r="BH6" i="2" s="1"/>
  <c r="BE6" i="2"/>
  <c r="BF6" i="2" s="1"/>
  <c r="BD6" i="2"/>
  <c r="BB6" i="2" s="1"/>
  <c r="BC6" i="2" s="1"/>
  <c r="AZ6" i="2"/>
  <c r="BA6" i="2" s="1"/>
  <c r="AY6" i="2"/>
  <c r="AX6" i="2"/>
  <c r="Q6" i="2"/>
  <c r="P6" i="2" s="1"/>
  <c r="M6" i="2"/>
  <c r="BJ5" i="2"/>
  <c r="BL5" i="2" s="1"/>
  <c r="BM5" i="2" s="1"/>
  <c r="BI5" i="2"/>
  <c r="BG5" i="2"/>
  <c r="BH5" i="2" s="1"/>
  <c r="BE5" i="2"/>
  <c r="BF5" i="2" s="1"/>
  <c r="BD5" i="2"/>
  <c r="BB5" i="2" s="1"/>
  <c r="BC5" i="2" s="1"/>
  <c r="BA5" i="2"/>
  <c r="AZ5" i="2"/>
  <c r="AY5" i="2"/>
  <c r="AX5" i="2"/>
  <c r="P5" i="2"/>
  <c r="M5" i="2"/>
  <c r="AW4" i="2"/>
  <c r="AV4" i="2"/>
  <c r="AU4" i="2"/>
  <c r="AT4" i="2"/>
  <c r="AS4" i="2"/>
  <c r="AR4" i="2"/>
  <c r="AQ4" i="2"/>
  <c r="AP4" i="2"/>
  <c r="AO4" i="2"/>
  <c r="AN4" i="2"/>
  <c r="AM4" i="2"/>
  <c r="U2" i="2"/>
  <c r="S2" i="2"/>
  <c r="R2" i="2"/>
  <c r="O2" i="2"/>
  <c r="N2" i="2"/>
  <c r="L2" i="2"/>
  <c r="K2" i="2"/>
  <c r="J2" i="2"/>
  <c r="I2" i="2"/>
  <c r="H2" i="2"/>
  <c r="V10" i="2" l="1"/>
  <c r="AC10" i="2"/>
  <c r="AL13" i="2"/>
  <c r="AR13" i="2"/>
  <c r="BO14" i="2"/>
  <c r="AO10" i="2"/>
  <c r="AK14" i="2"/>
  <c r="AL14" i="2"/>
  <c r="AN14" i="2"/>
  <c r="Y10" i="2"/>
  <c r="AL10" i="2" s="1"/>
  <c r="AK13" i="2"/>
  <c r="AK10" i="2" s="1"/>
  <c r="AS14" i="2"/>
  <c r="AS10" i="2" s="1"/>
  <c r="AC18" i="2"/>
  <c r="AJ18" i="2"/>
  <c r="AI18" i="2"/>
  <c r="AH18" i="2"/>
  <c r="AK23" i="2"/>
  <c r="AB18" i="2"/>
  <c r="AA18" i="2"/>
  <c r="Z18" i="2"/>
  <c r="T23" i="2"/>
  <c r="AL23" i="2"/>
  <c r="AD18" i="2"/>
  <c r="AG18" i="2"/>
  <c r="AE18" i="2"/>
  <c r="AF18" i="2"/>
  <c r="AK22" i="2"/>
  <c r="AL22" i="2"/>
  <c r="V18" i="2"/>
  <c r="T22" i="2"/>
  <c r="AR21" i="2"/>
  <c r="Y18" i="2"/>
  <c r="AK21" i="2"/>
  <c r="AL21" i="2"/>
  <c r="BO22" i="2"/>
  <c r="AG6" i="2"/>
  <c r="Z6" i="2"/>
  <c r="AD6" i="2"/>
  <c r="AA6" i="2"/>
  <c r="AB6" i="2"/>
  <c r="Y6" i="2"/>
  <c r="AC6" i="2"/>
  <c r="AH6" i="2"/>
  <c r="BO5" i="2"/>
  <c r="M2" i="2"/>
  <c r="AJ5" i="2"/>
  <c r="AF5" i="2"/>
  <c r="AB5" i="2"/>
  <c r="AB2" i="2" s="1"/>
  <c r="AI5" i="2"/>
  <c r="AE5" i="2"/>
  <c r="AA5" i="2"/>
  <c r="AA2" i="2" s="1"/>
  <c r="V5" i="2"/>
  <c r="AH5" i="2"/>
  <c r="AD5" i="2"/>
  <c r="AD2" i="2" s="1"/>
  <c r="Z5" i="2"/>
  <c r="P2" i="2"/>
  <c r="AC5" i="2"/>
  <c r="Y5" i="2"/>
  <c r="AG5" i="2"/>
  <c r="V6" i="2"/>
  <c r="W6" i="2" s="1"/>
  <c r="AW6" i="2" s="1"/>
  <c r="AE6" i="2"/>
  <c r="AI6" i="2"/>
  <c r="BL6" i="2"/>
  <c r="BM6" i="2" s="1"/>
  <c r="AF6" i="2"/>
  <c r="AJ6" i="2"/>
  <c r="AM34" i="1"/>
  <c r="V34" i="1"/>
  <c r="AN34" i="1"/>
  <c r="AO34" i="1"/>
  <c r="AP34" i="1"/>
  <c r="AQ34" i="1"/>
  <c r="AR34" i="1"/>
  <c r="AS34" i="1"/>
  <c r="AT34" i="1"/>
  <c r="AU34" i="1"/>
  <c r="AV34" i="1"/>
  <c r="M6" i="1"/>
  <c r="AM7" i="1"/>
  <c r="V7" i="1"/>
  <c r="AO7" i="1"/>
  <c r="AQ7" i="1"/>
  <c r="AS7" i="1"/>
  <c r="AU7" i="1"/>
  <c r="AM8" i="1"/>
  <c r="AN8" i="1"/>
  <c r="AO8" i="1"/>
  <c r="AP8" i="1"/>
  <c r="AQ8" i="1"/>
  <c r="AR8" i="1"/>
  <c r="AS8" i="1"/>
  <c r="AT8" i="1"/>
  <c r="AU8" i="1"/>
  <c r="AV8" i="1"/>
  <c r="AM9" i="1"/>
  <c r="AN9" i="1"/>
  <c r="AO9" i="1"/>
  <c r="AP9" i="1"/>
  <c r="AQ9" i="1"/>
  <c r="AR9" i="1"/>
  <c r="AS9" i="1"/>
  <c r="AT9" i="1"/>
  <c r="AU9" i="1"/>
  <c r="AV9" i="1"/>
  <c r="AM10" i="1"/>
  <c r="AN10" i="1"/>
  <c r="AO10" i="1"/>
  <c r="AP10" i="1"/>
  <c r="AQ10" i="1"/>
  <c r="AR10" i="1"/>
  <c r="AS10" i="1"/>
  <c r="AT10" i="1"/>
  <c r="AU10" i="1"/>
  <c r="AV10" i="1"/>
  <c r="AM11" i="1"/>
  <c r="AN11" i="1"/>
  <c r="AO11" i="1"/>
  <c r="AP11" i="1"/>
  <c r="AQ11" i="1"/>
  <c r="AR11" i="1"/>
  <c r="AS11" i="1"/>
  <c r="AT11" i="1"/>
  <c r="AU11" i="1"/>
  <c r="AV11" i="1"/>
  <c r="AM12" i="1"/>
  <c r="AN12" i="1"/>
  <c r="AO12" i="1"/>
  <c r="AP12" i="1"/>
  <c r="AQ12" i="1"/>
  <c r="AR12" i="1"/>
  <c r="AS12" i="1"/>
  <c r="AT12" i="1"/>
  <c r="AU12" i="1"/>
  <c r="AV12" i="1"/>
  <c r="AM13" i="1"/>
  <c r="AN13" i="1"/>
  <c r="AO13" i="1"/>
  <c r="AP13" i="1"/>
  <c r="AQ13" i="1"/>
  <c r="AR13" i="1"/>
  <c r="AS13" i="1"/>
  <c r="AT13" i="1"/>
  <c r="AU13" i="1"/>
  <c r="AV13" i="1"/>
  <c r="AM14" i="1"/>
  <c r="AN14" i="1"/>
  <c r="AO14" i="1"/>
  <c r="AP14" i="1"/>
  <c r="AQ14" i="1"/>
  <c r="AR14" i="1"/>
  <c r="AS14" i="1"/>
  <c r="AT14" i="1"/>
  <c r="AU14" i="1"/>
  <c r="AV14" i="1"/>
  <c r="AM15" i="1"/>
  <c r="AN15" i="1"/>
  <c r="AO15" i="1"/>
  <c r="AP15" i="1"/>
  <c r="AQ15" i="1"/>
  <c r="AR15" i="1"/>
  <c r="AS15" i="1"/>
  <c r="AT15" i="1"/>
  <c r="AU15" i="1"/>
  <c r="AV15" i="1"/>
  <c r="AM16" i="1"/>
  <c r="AN16" i="1"/>
  <c r="AO16" i="1"/>
  <c r="AP16" i="1"/>
  <c r="AQ16" i="1"/>
  <c r="AR16" i="1"/>
  <c r="AS16" i="1"/>
  <c r="AT16" i="1"/>
  <c r="AU16" i="1"/>
  <c r="AV16" i="1"/>
  <c r="AM17" i="1"/>
  <c r="AN17" i="1"/>
  <c r="AO17" i="1"/>
  <c r="AP17" i="1"/>
  <c r="AQ17" i="1"/>
  <c r="AR17" i="1"/>
  <c r="AS17" i="1"/>
  <c r="AT17" i="1"/>
  <c r="AU17" i="1"/>
  <c r="AV17" i="1"/>
  <c r="AM18" i="1"/>
  <c r="AN18" i="1"/>
  <c r="AO18" i="1"/>
  <c r="AP18" i="1"/>
  <c r="AQ18" i="1"/>
  <c r="AR18" i="1"/>
  <c r="AS18" i="1"/>
  <c r="AT18" i="1"/>
  <c r="AU18" i="1"/>
  <c r="AV18" i="1"/>
  <c r="AM19" i="1"/>
  <c r="AN19" i="1"/>
  <c r="AO19" i="1"/>
  <c r="AP19" i="1"/>
  <c r="AQ19" i="1"/>
  <c r="AR19" i="1"/>
  <c r="AS19" i="1"/>
  <c r="AT19" i="1"/>
  <c r="AU19" i="1"/>
  <c r="AV19" i="1"/>
  <c r="AM20" i="1"/>
  <c r="AN20" i="1"/>
  <c r="AO20" i="1"/>
  <c r="AP20" i="1"/>
  <c r="AQ20" i="1"/>
  <c r="AR20" i="1"/>
  <c r="AS20" i="1"/>
  <c r="AT20" i="1"/>
  <c r="AU20" i="1"/>
  <c r="AV20" i="1"/>
  <c r="AM21" i="1"/>
  <c r="AN21" i="1"/>
  <c r="AO21" i="1"/>
  <c r="AP21" i="1"/>
  <c r="AQ21" i="1"/>
  <c r="AR21" i="1"/>
  <c r="AS21" i="1"/>
  <c r="AT21" i="1"/>
  <c r="AU21" i="1"/>
  <c r="AV21" i="1"/>
  <c r="AM22" i="1"/>
  <c r="AN22" i="1"/>
  <c r="AO22" i="1"/>
  <c r="AP22" i="1"/>
  <c r="AQ22" i="1"/>
  <c r="AR22" i="1"/>
  <c r="AS22" i="1"/>
  <c r="AT22" i="1"/>
  <c r="AU22" i="1"/>
  <c r="AV22" i="1"/>
  <c r="AM23" i="1"/>
  <c r="AN23" i="1"/>
  <c r="AO23" i="1"/>
  <c r="AP23" i="1"/>
  <c r="AQ23" i="1"/>
  <c r="AR23" i="1"/>
  <c r="AS23" i="1"/>
  <c r="AT23" i="1"/>
  <c r="AU23" i="1"/>
  <c r="AV23" i="1"/>
  <c r="AM24" i="1"/>
  <c r="AN24" i="1"/>
  <c r="AO24" i="1"/>
  <c r="AP24" i="1"/>
  <c r="AQ24" i="1"/>
  <c r="AR24" i="1"/>
  <c r="AS24" i="1"/>
  <c r="AT24" i="1"/>
  <c r="AU24" i="1"/>
  <c r="AV24" i="1"/>
  <c r="AM25" i="1"/>
  <c r="AN25" i="1"/>
  <c r="AO25" i="1"/>
  <c r="AP25" i="1"/>
  <c r="AQ25" i="1"/>
  <c r="AR25" i="1"/>
  <c r="AS25" i="1"/>
  <c r="AT25" i="1"/>
  <c r="AU25" i="1"/>
  <c r="AV25" i="1"/>
  <c r="AM26" i="1"/>
  <c r="AN26" i="1"/>
  <c r="AO26" i="1"/>
  <c r="AP26" i="1"/>
  <c r="AQ26" i="1"/>
  <c r="AR26" i="1"/>
  <c r="AS26" i="1"/>
  <c r="AT26" i="1"/>
  <c r="AU26" i="1"/>
  <c r="AV26" i="1"/>
  <c r="AM27" i="1"/>
  <c r="AN27" i="1"/>
  <c r="AO27" i="1"/>
  <c r="AP27" i="1"/>
  <c r="AQ27" i="1"/>
  <c r="AR27" i="1"/>
  <c r="AS27" i="1"/>
  <c r="AT27" i="1"/>
  <c r="AU27" i="1"/>
  <c r="AV27" i="1"/>
  <c r="AM28" i="1"/>
  <c r="AN28" i="1"/>
  <c r="AO28" i="1"/>
  <c r="AP28" i="1"/>
  <c r="AQ28" i="1"/>
  <c r="AR28" i="1"/>
  <c r="AS28" i="1"/>
  <c r="AT28" i="1"/>
  <c r="AU28" i="1"/>
  <c r="AV28" i="1"/>
  <c r="AM29" i="1"/>
  <c r="AN29" i="1"/>
  <c r="AO29" i="1"/>
  <c r="AP29" i="1"/>
  <c r="AQ29" i="1"/>
  <c r="AR29" i="1"/>
  <c r="AS29" i="1"/>
  <c r="AT29" i="1"/>
  <c r="AU29" i="1"/>
  <c r="AV29" i="1"/>
  <c r="AM30" i="1"/>
  <c r="AN30" i="1"/>
  <c r="AO30" i="1"/>
  <c r="AP30" i="1"/>
  <c r="AQ30" i="1"/>
  <c r="AR30" i="1"/>
  <c r="AS30" i="1"/>
  <c r="AT30" i="1"/>
  <c r="AU30" i="1"/>
  <c r="AV30" i="1"/>
  <c r="AM31" i="1"/>
  <c r="AN31" i="1"/>
  <c r="AO31" i="1"/>
  <c r="AP31" i="1"/>
  <c r="AQ31" i="1"/>
  <c r="AR31" i="1"/>
  <c r="AS31" i="1"/>
  <c r="AT31" i="1"/>
  <c r="AU31" i="1"/>
  <c r="AV31" i="1"/>
  <c r="AM32" i="1"/>
  <c r="AN32" i="1"/>
  <c r="AO32" i="1"/>
  <c r="AP32" i="1"/>
  <c r="AQ32" i="1"/>
  <c r="AR32" i="1"/>
  <c r="AS32" i="1"/>
  <c r="AT32" i="1"/>
  <c r="AU32" i="1"/>
  <c r="AV32" i="1"/>
  <c r="AM33" i="1"/>
  <c r="AN33" i="1"/>
  <c r="AO33" i="1"/>
  <c r="AP33" i="1"/>
  <c r="AQ33" i="1"/>
  <c r="AR33" i="1"/>
  <c r="AS33" i="1"/>
  <c r="AT33" i="1"/>
  <c r="AU33" i="1"/>
  <c r="AV33" i="1"/>
  <c r="M5" i="1"/>
  <c r="BO33" i="1"/>
  <c r="BM33" i="1"/>
  <c r="BL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L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V33" i="1"/>
  <c r="T33" i="1"/>
  <c r="M33" i="1"/>
  <c r="BO32" i="1"/>
  <c r="BM32" i="1"/>
  <c r="BL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L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V32" i="1"/>
  <c r="T32" i="1"/>
  <c r="M32" i="1"/>
  <c r="BO31" i="1"/>
  <c r="BM31" i="1"/>
  <c r="BL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L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V31" i="1"/>
  <c r="T31" i="1"/>
  <c r="M31" i="1"/>
  <c r="BO30" i="1"/>
  <c r="BM30" i="1"/>
  <c r="BL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L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V30" i="1"/>
  <c r="T30" i="1"/>
  <c r="M30" i="1"/>
  <c r="BO29" i="1"/>
  <c r="BM29" i="1"/>
  <c r="BL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L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V29" i="1"/>
  <c r="T29" i="1"/>
  <c r="M29" i="1"/>
  <c r="BO28" i="1"/>
  <c r="BM28" i="1"/>
  <c r="BL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L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V28" i="1"/>
  <c r="T28" i="1"/>
  <c r="M28" i="1"/>
  <c r="BO27" i="1"/>
  <c r="BM27" i="1"/>
  <c r="BL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L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V27" i="1"/>
  <c r="T27" i="1"/>
  <c r="M27" i="1"/>
  <c r="BO26" i="1"/>
  <c r="BM26" i="1"/>
  <c r="BL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L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V26" i="1"/>
  <c r="T26" i="1"/>
  <c r="M26" i="1"/>
  <c r="BO25" i="1"/>
  <c r="BM25" i="1"/>
  <c r="BL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L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V25" i="1"/>
  <c r="T25" i="1"/>
  <c r="M25" i="1"/>
  <c r="BO24" i="1"/>
  <c r="BM24" i="1"/>
  <c r="BL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L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V24" i="1"/>
  <c r="T24" i="1"/>
  <c r="M24" i="1"/>
  <c r="BO23" i="1"/>
  <c r="BM23" i="1"/>
  <c r="BL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L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V23" i="1"/>
  <c r="T23" i="1"/>
  <c r="M23" i="1"/>
  <c r="BO22" i="1"/>
  <c r="BM22" i="1"/>
  <c r="BL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L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V22" i="1"/>
  <c r="T22" i="1"/>
  <c r="M22" i="1"/>
  <c r="BO21" i="1"/>
  <c r="BM21" i="1"/>
  <c r="BL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L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V21" i="1"/>
  <c r="T21" i="1"/>
  <c r="M21" i="1"/>
  <c r="BO20" i="1"/>
  <c r="BM20" i="1"/>
  <c r="BL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L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V20" i="1"/>
  <c r="T20" i="1"/>
  <c r="M20" i="1"/>
  <c r="BO19" i="1"/>
  <c r="BM19" i="1"/>
  <c r="BL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L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V19" i="1"/>
  <c r="T19" i="1"/>
  <c r="M19" i="1"/>
  <c r="BO18" i="1"/>
  <c r="BM18" i="1"/>
  <c r="BL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L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V18" i="1"/>
  <c r="T18" i="1"/>
  <c r="M18" i="1"/>
  <c r="BO34" i="1"/>
  <c r="BM34" i="1"/>
  <c r="BL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L34" i="1"/>
  <c r="T34" i="1"/>
  <c r="M34" i="1"/>
  <c r="BO17" i="1"/>
  <c r="BM17" i="1"/>
  <c r="BL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L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V17" i="1"/>
  <c r="T17" i="1"/>
  <c r="M17" i="1"/>
  <c r="BO16" i="1"/>
  <c r="BM16" i="1"/>
  <c r="BL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L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V16" i="1"/>
  <c r="T16" i="1"/>
  <c r="M16" i="1"/>
  <c r="BO15" i="1"/>
  <c r="BM15" i="1"/>
  <c r="BL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L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V15" i="1"/>
  <c r="T15" i="1"/>
  <c r="M15" i="1"/>
  <c r="BO14" i="1"/>
  <c r="BM14" i="1"/>
  <c r="BL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L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V14" i="1"/>
  <c r="T14" i="1"/>
  <c r="M14" i="1"/>
  <c r="BO13" i="1"/>
  <c r="BM13" i="1"/>
  <c r="BL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L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V13" i="1"/>
  <c r="T13" i="1"/>
  <c r="M13" i="1"/>
  <c r="BO12" i="1"/>
  <c r="BM12" i="1"/>
  <c r="BL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L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V12" i="1"/>
  <c r="T12" i="1"/>
  <c r="M12" i="1"/>
  <c r="BO11" i="1"/>
  <c r="BM11" i="1"/>
  <c r="BL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L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V11" i="1"/>
  <c r="T11" i="1"/>
  <c r="M11" i="1"/>
  <c r="BO10" i="1"/>
  <c r="BM10" i="1"/>
  <c r="BL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L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V10" i="1"/>
  <c r="T10" i="1"/>
  <c r="M10" i="1"/>
  <c r="BO9" i="1"/>
  <c r="BM9" i="1"/>
  <c r="BL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L9" i="1"/>
  <c r="Y9" i="1"/>
  <c r="Z9" i="1"/>
  <c r="AA9" i="1"/>
  <c r="AB9" i="1"/>
  <c r="AC9" i="1"/>
  <c r="AD9" i="1"/>
  <c r="AE9" i="1"/>
  <c r="AF9" i="1"/>
  <c r="AG9" i="1"/>
  <c r="AH9" i="1"/>
  <c r="AI9" i="1"/>
  <c r="AJ9" i="1"/>
  <c r="V9" i="1"/>
  <c r="T9" i="1"/>
  <c r="M9" i="1"/>
  <c r="BO8" i="1"/>
  <c r="BM8" i="1"/>
  <c r="BL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L8" i="1"/>
  <c r="Y8" i="1"/>
  <c r="Z8" i="1"/>
  <c r="AA8" i="1"/>
  <c r="AB8" i="1"/>
  <c r="AC8" i="1"/>
  <c r="AD8" i="1"/>
  <c r="AE8" i="1"/>
  <c r="AF8" i="1"/>
  <c r="AG8" i="1"/>
  <c r="AH8" i="1"/>
  <c r="AI8" i="1"/>
  <c r="AJ8" i="1"/>
  <c r="V8" i="1"/>
  <c r="T8" i="1"/>
  <c r="M8" i="1"/>
  <c r="BO7" i="1"/>
  <c r="BM7" i="1"/>
  <c r="BL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Y7" i="1"/>
  <c r="Z7" i="1"/>
  <c r="AA7" i="1"/>
  <c r="AB7" i="1"/>
  <c r="AC7" i="1"/>
  <c r="AD7" i="1"/>
  <c r="AE7" i="1"/>
  <c r="AF7" i="1"/>
  <c r="AJ7" i="1"/>
  <c r="T7" i="1"/>
  <c r="M7" i="1"/>
  <c r="BJ6" i="1"/>
  <c r="BL6" i="1" s="1"/>
  <c r="BI6" i="1"/>
  <c r="BG6" i="1"/>
  <c r="BH6" i="1"/>
  <c r="BE6" i="1"/>
  <c r="BF6" i="1" s="1"/>
  <c r="BD6" i="1"/>
  <c r="BB6" i="1" s="1"/>
  <c r="BC6" i="1" s="1"/>
  <c r="AZ6" i="1"/>
  <c r="BA6" i="1" s="1"/>
  <c r="AY6" i="1"/>
  <c r="AX6" i="1"/>
  <c r="Y6" i="1"/>
  <c r="Z6" i="1"/>
  <c r="AA6" i="1"/>
  <c r="AB6" i="1"/>
  <c r="AC6" i="1"/>
  <c r="AD6" i="1"/>
  <c r="BJ5" i="1"/>
  <c r="BL5" i="1" s="1"/>
  <c r="BI5" i="1"/>
  <c r="BG5" i="1"/>
  <c r="BH5" i="1"/>
  <c r="BE5" i="1"/>
  <c r="BF5" i="1" s="1"/>
  <c r="BD5" i="1"/>
  <c r="BB5" i="1" s="1"/>
  <c r="BC5" i="1" s="1"/>
  <c r="AZ5" i="1"/>
  <c r="BA5" i="1" s="1"/>
  <c r="AY5" i="1"/>
  <c r="AX5" i="1"/>
  <c r="AB5" i="1"/>
  <c r="AF5" i="1"/>
  <c r="AJ5" i="1"/>
  <c r="H2" i="1"/>
  <c r="I2" i="1"/>
  <c r="J2" i="1"/>
  <c r="K2" i="1"/>
  <c r="L2" i="1"/>
  <c r="N2" i="1"/>
  <c r="O2" i="1"/>
  <c r="R2" i="1"/>
  <c r="S2" i="1"/>
  <c r="U2" i="1"/>
  <c r="AM4" i="1"/>
  <c r="AN4" i="1"/>
  <c r="AO4" i="1"/>
  <c r="AP4" i="1"/>
  <c r="AQ4" i="1"/>
  <c r="AR4" i="1"/>
  <c r="AS4" i="1"/>
  <c r="AT4" i="1"/>
  <c r="AU4" i="1"/>
  <c r="AV4" i="1"/>
  <c r="AW4" i="1"/>
  <c r="M2" i="1" l="1"/>
  <c r="AK25" i="1"/>
  <c r="AK20" i="1"/>
  <c r="AK24" i="1"/>
  <c r="V5" i="1"/>
  <c r="W5" i="1" s="1"/>
  <c r="AW5" i="1" s="1"/>
  <c r="AK18" i="2"/>
  <c r="AU14" i="2"/>
  <c r="AU10" i="2" s="1"/>
  <c r="AT13" i="2"/>
  <c r="AP14" i="2"/>
  <c r="AN10" i="2"/>
  <c r="AM23" i="2"/>
  <c r="AN23" i="2" s="1"/>
  <c r="AL18" i="2"/>
  <c r="Z2" i="2"/>
  <c r="AT21" i="2"/>
  <c r="T18" i="2"/>
  <c r="AM22" i="2"/>
  <c r="AL6" i="2"/>
  <c r="AC2" i="2"/>
  <c r="AK6" i="2"/>
  <c r="AH2" i="2"/>
  <c r="V2" i="2"/>
  <c r="T5" i="2"/>
  <c r="AG2" i="2"/>
  <c r="W5" i="2"/>
  <c r="AW5" i="2" s="1"/>
  <c r="T6" i="2"/>
  <c r="BO6" i="2"/>
  <c r="Y2" i="2"/>
  <c r="AL5" i="2"/>
  <c r="AK5" i="2"/>
  <c r="AE2" i="2"/>
  <c r="AF2" i="2"/>
  <c r="AI2" i="2"/>
  <c r="AJ2" i="2"/>
  <c r="AI7" i="1"/>
  <c r="AK15" i="1"/>
  <c r="AK17" i="1"/>
  <c r="AH7" i="1"/>
  <c r="AK11" i="1"/>
  <c r="AK32" i="1"/>
  <c r="AB2" i="1"/>
  <c r="AG7" i="1"/>
  <c r="AK7" i="1" s="1"/>
  <c r="AK29" i="1"/>
  <c r="V6" i="1"/>
  <c r="AH6" i="1"/>
  <c r="AE6" i="1"/>
  <c r="AI6" i="1"/>
  <c r="AG6" i="1"/>
  <c r="AF6" i="1"/>
  <c r="AF2" i="1" s="1"/>
  <c r="AJ6" i="1"/>
  <c r="AJ2" i="1" s="1"/>
  <c r="AK16" i="1"/>
  <c r="AK26" i="1"/>
  <c r="AK31" i="1"/>
  <c r="AI5" i="1"/>
  <c r="AE5" i="1"/>
  <c r="AA5" i="1"/>
  <c r="AA2" i="1" s="1"/>
  <c r="AK10" i="1"/>
  <c r="AK19" i="1"/>
  <c r="AK30" i="1"/>
  <c r="P2" i="1"/>
  <c r="AH5" i="1"/>
  <c r="AD5" i="1"/>
  <c r="AD2" i="1" s="1"/>
  <c r="Z5" i="1"/>
  <c r="AK8" i="1"/>
  <c r="AK9" i="1"/>
  <c r="AK14" i="1"/>
  <c r="AK34" i="1"/>
  <c r="AK18" i="1"/>
  <c r="AK23" i="1"/>
  <c r="AK28" i="1"/>
  <c r="AK33" i="1"/>
  <c r="AN7" i="1"/>
  <c r="AP7" i="1" s="1"/>
  <c r="AR7" i="1" s="1"/>
  <c r="AT7" i="1" s="1"/>
  <c r="AV7" i="1" s="1"/>
  <c r="AG5" i="1"/>
  <c r="AC5" i="1"/>
  <c r="AC2" i="1" s="1"/>
  <c r="Y5" i="1"/>
  <c r="AL7" i="1"/>
  <c r="AK12" i="1"/>
  <c r="AK13" i="1"/>
  <c r="AK21" i="1"/>
  <c r="AK22" i="1"/>
  <c r="AK27" i="1"/>
  <c r="BO6" i="1"/>
  <c r="BM6" i="1"/>
  <c r="BO5" i="1"/>
  <c r="BM5" i="1"/>
  <c r="T6" i="1"/>
  <c r="T5" i="1" l="1"/>
  <c r="AM5" i="1" s="1"/>
  <c r="AO5" i="1" s="1"/>
  <c r="V2" i="1"/>
  <c r="W6" i="1"/>
  <c r="AW6" i="1" s="1"/>
  <c r="AV13" i="2"/>
  <c r="AR14" i="2"/>
  <c r="AP10" i="2"/>
  <c r="AO23" i="2"/>
  <c r="AP23" i="2" s="1"/>
  <c r="AO22" i="2"/>
  <c r="AM18" i="2"/>
  <c r="AN22" i="2"/>
  <c r="AV21" i="2"/>
  <c r="AK2" i="2"/>
  <c r="AM6" i="2"/>
  <c r="AN6" i="2" s="1"/>
  <c r="T2" i="2"/>
  <c r="AM5" i="2"/>
  <c r="AL2" i="2"/>
  <c r="AI2" i="1"/>
  <c r="AK6" i="1"/>
  <c r="AG2" i="1"/>
  <c r="AH2" i="1"/>
  <c r="AQ5" i="1"/>
  <c r="AS5" i="1" s="1"/>
  <c r="AL6" i="1"/>
  <c r="AK5" i="1"/>
  <c r="Y2" i="1"/>
  <c r="AL5" i="1"/>
  <c r="Z2" i="1"/>
  <c r="AE2" i="1"/>
  <c r="AN5" i="1"/>
  <c r="AM6" i="1"/>
  <c r="T2" i="1"/>
  <c r="AT14" i="2" l="1"/>
  <c r="AR10" i="2"/>
  <c r="AO18" i="2"/>
  <c r="AQ23" i="2"/>
  <c r="AS23" i="2" s="1"/>
  <c r="AQ22" i="2"/>
  <c r="AS22" i="2" s="1"/>
  <c r="AP22" i="2"/>
  <c r="AN18" i="2"/>
  <c r="AO6" i="2"/>
  <c r="AP6" i="2" s="1"/>
  <c r="AM2" i="2"/>
  <c r="AN5" i="2"/>
  <c r="AO5" i="2"/>
  <c r="AU5" i="1"/>
  <c r="AL2" i="1"/>
  <c r="AK2" i="1"/>
  <c r="AO6" i="1"/>
  <c r="AN6" i="1"/>
  <c r="AM2" i="1"/>
  <c r="AP5" i="1"/>
  <c r="AV14" i="2" l="1"/>
  <c r="AV10" i="2" s="1"/>
  <c r="AT10" i="2"/>
  <c r="AQ6" i="2"/>
  <c r="AS6" i="2" s="1"/>
  <c r="AU6" i="2" s="1"/>
  <c r="AR23" i="2"/>
  <c r="AT23" i="2" s="1"/>
  <c r="AS18" i="2"/>
  <c r="AU23" i="2"/>
  <c r="AQ18" i="2"/>
  <c r="AU22" i="2"/>
  <c r="AR22" i="2"/>
  <c r="AP18" i="2"/>
  <c r="AR6" i="2"/>
  <c r="AT6" i="2" s="1"/>
  <c r="AV6" i="2" s="1"/>
  <c r="AO2" i="2"/>
  <c r="AQ5" i="2"/>
  <c r="AN2" i="2"/>
  <c r="AP5" i="2"/>
  <c r="AP6" i="1"/>
  <c r="AN2" i="1"/>
  <c r="AR5" i="1"/>
  <c r="AO2" i="1"/>
  <c r="AQ6" i="1"/>
  <c r="AS6" i="1" s="1"/>
  <c r="AS2" i="1" s="1"/>
  <c r="AV23" i="2" l="1"/>
  <c r="AU18" i="2"/>
  <c r="AT22" i="2"/>
  <c r="AR18" i="2"/>
  <c r="AQ2" i="2"/>
  <c r="AS5" i="2"/>
  <c r="AS2" i="2" s="1"/>
  <c r="AR5" i="2"/>
  <c r="AP2" i="2"/>
  <c r="AR6" i="1"/>
  <c r="AT6" i="1" s="1"/>
  <c r="AP2" i="1"/>
  <c r="AQ2" i="1"/>
  <c r="AU6" i="1"/>
  <c r="AU2" i="1" s="1"/>
  <c r="AT5" i="1"/>
  <c r="AV6" i="1" l="1"/>
  <c r="AV22" i="2"/>
  <c r="AV18" i="2" s="1"/>
  <c r="AT18" i="2"/>
  <c r="AU5" i="2"/>
  <c r="AU2" i="2" s="1"/>
  <c r="AR2" i="2"/>
  <c r="AT5" i="2"/>
  <c r="AR2" i="1"/>
  <c r="AV5" i="1"/>
  <c r="AV2" i="1" s="1"/>
  <c r="AT2" i="1"/>
  <c r="AV5" i="2" l="1"/>
  <c r="AV2" i="2" s="1"/>
  <c r="AT2" i="2"/>
</calcChain>
</file>

<file path=xl/comments1.xml><?xml version="1.0" encoding="utf-8"?>
<comments xmlns="http://schemas.openxmlformats.org/spreadsheetml/2006/main">
  <authors>
    <author>Clemens</author>
  </authors>
  <commentList>
    <comment ref="B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2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  <comment ref="A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ENr ... Eintragungsnummer;</t>
        </r>
        <r>
          <rPr>
            <sz val="10"/>
            <color indexed="81"/>
            <rFont val="Tahoma"/>
          </rPr>
          <t xml:space="preserve">
laufende Nummer der Datensätze nach Eintragung</t>
        </r>
      </text>
    </comment>
    <comment ref="B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</commentList>
</comments>
</file>

<file path=xl/comments2.xml><?xml version="1.0" encoding="utf-8"?>
<comments xmlns="http://schemas.openxmlformats.org/spreadsheetml/2006/main">
  <authors>
    <author>Clemens</author>
  </authors>
  <commentList>
    <comment ref="B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2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  <comment ref="A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ENr ... Eintragungsnummer;</t>
        </r>
        <r>
          <rPr>
            <sz val="10"/>
            <color indexed="81"/>
            <rFont val="Tahoma"/>
          </rPr>
          <t xml:space="preserve">
laufende Nummer der Datensätze nach Eintragung</t>
        </r>
      </text>
    </comment>
    <comment ref="B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4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4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  <comment ref="B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1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1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1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1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1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1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  <comment ref="A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ENr ... Eintragungsnummer;</t>
        </r>
        <r>
          <rPr>
            <sz val="10"/>
            <color indexed="81"/>
            <rFont val="Tahoma"/>
          </rPr>
          <t xml:space="preserve">
laufende Nummer der Datensätze nach Eintragung</t>
        </r>
      </text>
    </comment>
    <comment ref="B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1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12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12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1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1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1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12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  <comment ref="B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18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18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18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18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18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18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18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  <comment ref="A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ENr ... Eintragungsnummer;</t>
        </r>
        <r>
          <rPr>
            <sz val="10"/>
            <color indexed="81"/>
            <rFont val="Tahoma"/>
          </rPr>
          <t xml:space="preserve">
laufende Nummer der Datensätze nach Eintragung</t>
        </r>
      </text>
    </comment>
    <comment ref="B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ANr ... Anlagennummer</t>
        </r>
        <r>
          <rPr>
            <sz val="10"/>
            <color indexed="81"/>
            <rFont val="Tahoma"/>
          </rPr>
          <t xml:space="preserve">
</t>
        </r>
      </text>
    </comment>
    <comment ref="C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Art ... Anlagenart (Kategorie oder Gruppe)</t>
        </r>
        <r>
          <rPr>
            <sz val="10"/>
            <color indexed="81"/>
            <rFont val="Tahoma"/>
          </rPr>
          <t xml:space="preserve">
</t>
        </r>
      </text>
    </comment>
    <comment ref="E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A/N Datum ... Anschaffungs bzw. ein abweichendes Nutzungsdatum</t>
        </r>
        <r>
          <rPr>
            <sz val="10"/>
            <color indexed="81"/>
            <rFont val="Tahoma"/>
          </rPr>
          <t xml:space="preserve">
</t>
        </r>
      </text>
    </comment>
    <comment ref="F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 xml:space="preserve">ND ... Nutzungsdauer in Jahren </t>
        </r>
        <r>
          <rPr>
            <sz val="10"/>
            <color indexed="81"/>
            <rFont val="Tahoma"/>
          </rPr>
          <t xml:space="preserve">
</t>
        </r>
      </text>
    </comment>
    <comment ref="G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Restwert bis auf den eine Abschreibung erfolgt. Meist
der Erinnerungscent 0,01</t>
        </r>
        <r>
          <rPr>
            <sz val="10"/>
            <color indexed="81"/>
            <rFont val="Tahoma"/>
          </rPr>
          <t xml:space="preserve">
</t>
        </r>
      </text>
    </comment>
    <comment ref="H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Anfangsbestand bzw. historische Anschaffungskosten</t>
        </r>
        <r>
          <rPr>
            <sz val="10"/>
            <color indexed="81"/>
            <rFont val="Tahoma"/>
          </rPr>
          <t xml:space="preserve">
</t>
        </r>
      </text>
    </comment>
    <comment ref="I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J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Abzüge ... steuerliche Minderungen der Anschaffungskosten.
z.B. Übertragungsrücklagen ...</t>
        </r>
        <r>
          <rPr>
            <sz val="10"/>
            <color indexed="81"/>
            <rFont val="Tahoma"/>
          </rPr>
          <t xml:space="preserve">
</t>
        </r>
      </text>
    </comment>
    <comment ref="K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Abgang des laufenden Jahres.</t>
        </r>
        <r>
          <rPr>
            <sz val="10"/>
            <color indexed="81"/>
            <rFont val="Tahoma"/>
          </rPr>
          <t xml:space="preserve">
</t>
        </r>
      </text>
    </comment>
    <comment ref="L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UB ... Umbuchungen</t>
        </r>
        <r>
          <rPr>
            <sz val="10"/>
            <color indexed="81"/>
            <rFont val="Tahoma"/>
          </rPr>
          <t xml:space="preserve">
</t>
        </r>
      </text>
    </comment>
    <comment ref="M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Endbestand an historischen Anschaffungskosten.</t>
        </r>
        <r>
          <rPr>
            <sz val="10"/>
            <color indexed="81"/>
            <rFont val="Tahoma"/>
          </rPr>
          <t xml:space="preserve">
</t>
        </r>
      </text>
    </comment>
    <comment ref="N2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zu Beginn des Jahres 
= Buchwert des Vorjahres(ende).</t>
        </r>
      </text>
    </comment>
    <comment ref="O20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</rPr>
          <t xml:space="preserve">
kumulierte AfA zu Beginn des Jahres
= kumulierte Afa des Vorjahres(ende)
abzüglich einer Zuschreibung des Vorjahres.</t>
        </r>
      </text>
    </comment>
    <comment ref="P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i/>
            <sz val="10"/>
            <color indexed="81"/>
            <rFont val="Tahoma"/>
            <family val="2"/>
          </rPr>
          <t>lineare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Q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AM ... Abschreibungsmonate:
Anzahl der Monate für die die Afa brechnet wird.</t>
        </r>
      </text>
    </comment>
    <comment ref="R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Sonder</t>
        </r>
        <r>
          <rPr>
            <b/>
            <sz val="10"/>
            <color indexed="81"/>
            <rFont val="Tahoma"/>
          </rPr>
          <t>-</t>
        </r>
        <r>
          <rPr>
            <sz val="10"/>
            <color indexed="81"/>
            <rFont val="Tahoma"/>
            <family val="2"/>
          </rPr>
          <t>Abschreibung des Jahres</t>
        </r>
        <r>
          <rPr>
            <sz val="10"/>
            <color indexed="81"/>
            <rFont val="Tahoma"/>
          </rPr>
          <t xml:space="preserve">
</t>
        </r>
      </text>
    </comment>
    <comment ref="S20" authorId="0" shapeId="0">
      <text>
        <r>
          <rPr>
            <b/>
            <sz val="10"/>
            <color indexed="81"/>
            <rFont val="Tahoma"/>
          </rPr>
          <t xml:space="preserve">RVO:
</t>
        </r>
        <r>
          <rPr>
            <sz val="10"/>
            <color indexed="81"/>
            <rFont val="Tahoma"/>
            <family val="2"/>
          </rPr>
          <t>Zuschreibungen des Jahres</t>
        </r>
        <r>
          <rPr>
            <sz val="10"/>
            <color indexed="81"/>
            <rFont val="Tahoma"/>
          </rPr>
          <t xml:space="preserve">
</t>
        </r>
      </text>
    </comment>
    <comment ref="T2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kumulierte Abschreibung am Ende des Jahres</t>
        </r>
      </text>
    </comment>
    <comment ref="U2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Restbuchwert des Anlagenabgangs des Jahres</t>
        </r>
      </text>
    </comment>
    <comment ref="V2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Buchwert am Ende des Jahres</t>
        </r>
      </text>
    </comment>
    <comment ref="W20" authorId="0" shapeId="0">
      <text>
        <r>
          <rPr>
            <b/>
            <sz val="10"/>
            <color indexed="81"/>
            <rFont val="Tahoma"/>
          </rPr>
          <t>RVO:</t>
        </r>
        <r>
          <rPr>
            <sz val="10"/>
            <color indexed="81"/>
            <rFont val="Tahoma"/>
          </rPr>
          <t xml:space="preserve">
Restnutzungsdauer in Jahren am Ende des Jahres</t>
        </r>
      </text>
    </comment>
  </commentList>
</comments>
</file>

<file path=xl/sharedStrings.xml><?xml version="1.0" encoding="utf-8"?>
<sst xmlns="http://schemas.openxmlformats.org/spreadsheetml/2006/main" count="216" uniqueCount="64">
  <si>
    <t>A b s c h r e i b u n g   i n   d e n   M o n a t e n   d e s   A f A - J a h r e s   (linear verteilt)</t>
  </si>
  <si>
    <t>A f A - V o r s c h a u   a u f   d i e   f o l g e n d e n   f ü n f   J a h r e   (bei fortgesetzter linearer AfA)</t>
  </si>
  <si>
    <t>Anlagen des Jahres</t>
  </si>
  <si>
    <t>2009</t>
  </si>
  <si>
    <t>ENr</t>
  </si>
  <si>
    <t>ANr</t>
  </si>
  <si>
    <t>Art</t>
  </si>
  <si>
    <t>Anlagenbezeichnung</t>
  </si>
  <si>
    <t>A/N
Datum</t>
  </si>
  <si>
    <t>ND</t>
  </si>
  <si>
    <t>Rest-
wert</t>
  </si>
  <si>
    <t>A-Bestand</t>
  </si>
  <si>
    <t>(+) Zugang</t>
  </si>
  <si>
    <t>(-) Abzüge</t>
  </si>
  <si>
    <t>(-) Abgang</t>
  </si>
  <si>
    <t>(+/-) UB</t>
  </si>
  <si>
    <t>E-Bestand</t>
  </si>
  <si>
    <t>BW-Anfang</t>
  </si>
  <si>
    <t>kum. AfA 
Anfang</t>
  </si>
  <si>
    <t>lineare
AfA d.J.</t>
  </si>
  <si>
    <t>Monate</t>
  </si>
  <si>
    <t>Sonder-
Afa d.J</t>
  </si>
  <si>
    <t>Zu-
schreibg</t>
  </si>
  <si>
    <t>kum.AfA 
Ende</t>
  </si>
  <si>
    <t>Rest-BW
Abgänge</t>
  </si>
  <si>
    <t>BW-Ende</t>
  </si>
  <si>
    <t>RND</t>
  </si>
  <si>
    <t>Anmerkung</t>
  </si>
  <si>
    <t>AfA
Jan</t>
  </si>
  <si>
    <t>AfA
Feb</t>
  </si>
  <si>
    <t>AfA
März</t>
  </si>
  <si>
    <t>AfA
Apr</t>
  </si>
  <si>
    <t>AfA
Mai</t>
  </si>
  <si>
    <t>AfA
Juni</t>
  </si>
  <si>
    <t>AfA
Juli</t>
  </si>
  <si>
    <t>AfA
August</t>
  </si>
  <si>
    <t>AfA
Sep</t>
  </si>
  <si>
    <t>AfA
Okt</t>
  </si>
  <si>
    <t>AfA
Nov</t>
  </si>
  <si>
    <t>AfA
Dez</t>
  </si>
  <si>
    <t>Afa
gesamt</t>
  </si>
  <si>
    <t>SUMME</t>
  </si>
  <si>
    <t>lineare AfA +
AfA-%</t>
  </si>
  <si>
    <t>arithmetisch-degresssive AfA + AfA% 
1. u. 2. Jahr + AfA-Degressionsbetrag ff
(digitale Abschreibung)</t>
  </si>
  <si>
    <t>geometrisch-degressive AfA + AfA%
1. u. 2. Jahr + gdAfA%  ff
(Doppelratenabschreibung)</t>
  </si>
  <si>
    <t>degressive AfA bei fixen dAfA%
1. u. 2. Jahr + AfA% 
+ AfABetrag ff (BW linear auf absolute RND verteilt)</t>
  </si>
  <si>
    <r>
      <t xml:space="preserve">Abschreibungs-Vergleich zu </t>
    </r>
    <r>
      <rPr>
        <b/>
        <sz val="9"/>
        <rFont val="Arial"/>
      </rPr>
      <t>degressiver AfA</t>
    </r>
    <r>
      <rPr>
        <sz val="9"/>
        <rFont val="Arial"/>
      </rPr>
      <t xml:space="preserve"> des Wirtschaftsgutes und </t>
    </r>
    <r>
      <rPr>
        <b/>
        <sz val="9"/>
        <rFont val="Arial"/>
      </rPr>
      <t>bei fiktivem AfA-Beginn "Jänner" eines Jahres</t>
    </r>
    <r>
      <rPr>
        <sz val="9"/>
        <rFont val="Arial"/>
      </rPr>
      <t xml:space="preserve"> (Ganzjahresabschreibung)</t>
    </r>
  </si>
  <si>
    <t>rvo.at</t>
  </si>
  <si>
    <t>bga</t>
  </si>
  <si>
    <t>Beispiel-Büromöbel</t>
  </si>
  <si>
    <t>Beispiel-Computer</t>
  </si>
  <si>
    <t>kunst</t>
  </si>
  <si>
    <t>Beispiel-Kunstwer (Ölgemälde)</t>
  </si>
  <si>
    <t>2016</t>
  </si>
  <si>
    <t>Grundanteil neu 40% bisher 20%</t>
  </si>
  <si>
    <t>Gebäudeanteil neu 60% bisher 80%</t>
  </si>
  <si>
    <t>Gebäudeanteil 60%</t>
  </si>
  <si>
    <t>Geb</t>
  </si>
  <si>
    <t>Grund</t>
  </si>
  <si>
    <t>Überführungs- Abschichtungsanteil 20%</t>
  </si>
  <si>
    <t>https://www.bmf.gv.at/steuern/BGBLA_2016_II_99.pdf?5e7gdf</t>
  </si>
  <si>
    <t>Info (Verordnung):</t>
  </si>
  <si>
    <t>Info (Richtlinie):</t>
  </si>
  <si>
    <t xml:space="preserve">https://findok.bmf.gv.at/findok?execution=e100000s1&amp;segmentId=45be0372-8c9e-4d15-9bc6-73534236b8f5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</si>
</sst>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0_ ;\-#,##0.00\ "/>
    <numFmt numFmtId="166" formatCode="0.0%"/>
    <numFmt numFmtId="167" formatCode="0.0"/>
    <numFmt numFmtId="168" formatCode="mm\/yyyy"/>
    <numFmt numFmtId="169" formatCode="_-* #,##0.0_-;\-* #,##0.0_-;_-* &quot;-&quot;?_-;_-@_-"/>
  </numFmts>
  <fonts count="20" x14ac:knownFonts="1">
    <font>
      <sz val="9"/>
      <name val="Arial"/>
    </font>
    <font>
      <sz val="9"/>
      <name val="Arial"/>
    </font>
    <font>
      <u/>
      <sz val="10"/>
      <color indexed="12"/>
      <name val="Arial"/>
    </font>
    <font>
      <sz val="10"/>
      <name val="Arial"/>
    </font>
    <font>
      <sz val="8"/>
      <name val="Arial"/>
    </font>
    <font>
      <sz val="9"/>
      <name val="Arial Narrow"/>
      <family val="2"/>
    </font>
    <font>
      <sz val="8"/>
      <name val="Arial Narrow"/>
      <family val="2"/>
    </font>
    <font>
      <sz val="9"/>
      <color indexed="9"/>
      <name val="Arial"/>
    </font>
    <font>
      <b/>
      <sz val="9"/>
      <name val="Arial"/>
    </font>
    <font>
      <b/>
      <sz val="9"/>
      <name val="Arial"/>
      <family val="2"/>
    </font>
    <font>
      <sz val="9"/>
      <color indexed="9"/>
      <name val="Arial Narrow"/>
      <family val="2"/>
    </font>
    <font>
      <sz val="9"/>
      <name val="Arial"/>
      <family val="2"/>
    </font>
    <font>
      <sz val="9"/>
      <color indexed="17"/>
      <name val="Arial Narrow"/>
      <family val="2"/>
    </font>
    <font>
      <b/>
      <sz val="10"/>
      <color indexed="81"/>
      <name val="Tahoma"/>
    </font>
    <font>
      <sz val="10"/>
      <color indexed="81"/>
      <name val="Tahoma"/>
      <family val="2"/>
    </font>
    <font>
      <sz val="10"/>
      <color indexed="81"/>
      <name val="Tahoma"/>
    </font>
    <font>
      <b/>
      <sz val="10"/>
      <color indexed="81"/>
      <name val="Tahoma"/>
      <family val="2"/>
    </font>
    <font>
      <i/>
      <sz val="10"/>
      <color indexed="81"/>
      <name val="Tahoma"/>
      <family val="2"/>
    </font>
    <font>
      <u/>
      <sz val="9"/>
      <color indexed="12"/>
      <name val="Verdana"/>
      <family val="2"/>
    </font>
    <font>
      <u/>
      <sz val="9"/>
      <color theme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9" fillId="0" borderId="0" applyNumberFormat="0" applyFill="0" applyBorder="0" applyAlignment="0" applyProtection="0"/>
  </cellStyleXfs>
  <cellXfs count="114">
    <xf numFmtId="0" fontId="0" fillId="0" borderId="0" xfId="0"/>
    <xf numFmtId="0" fontId="5" fillId="0" borderId="0" xfId="2" applyFont="1"/>
    <xf numFmtId="1" fontId="5" fillId="0" borderId="0" xfId="2" applyNumberFormat="1" applyFont="1"/>
    <xf numFmtId="0" fontId="3" fillId="0" borderId="0" xfId="2"/>
    <xf numFmtId="0" fontId="5" fillId="2" borderId="1" xfId="2" applyFont="1" applyFill="1" applyBorder="1"/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/>
    <xf numFmtId="167" fontId="5" fillId="2" borderId="2" xfId="2" applyNumberFormat="1" applyFont="1" applyFill="1" applyBorder="1"/>
    <xf numFmtId="165" fontId="5" fillId="2" borderId="2" xfId="2" applyNumberFormat="1" applyFont="1" applyFill="1" applyBorder="1"/>
    <xf numFmtId="1" fontId="5" fillId="2" borderId="2" xfId="2" applyNumberFormat="1" applyFont="1" applyFill="1" applyBorder="1"/>
    <xf numFmtId="0" fontId="5" fillId="2" borderId="3" xfId="2" applyFont="1" applyFill="1" applyBorder="1"/>
    <xf numFmtId="0" fontId="1" fillId="3" borderId="3" xfId="2" applyFont="1" applyFill="1" applyBorder="1" applyAlignment="1">
      <alignment horizontal="center"/>
    </xf>
    <xf numFmtId="0" fontId="6" fillId="4" borderId="4" xfId="2" applyFont="1" applyFill="1" applyBorder="1"/>
    <xf numFmtId="49" fontId="5" fillId="5" borderId="1" xfId="2" applyNumberFormat="1" applyFont="1" applyFill="1" applyBorder="1" applyAlignment="1">
      <alignment vertical="center"/>
    </xf>
    <xf numFmtId="49" fontId="5" fillId="5" borderId="1" xfId="2" applyNumberFormat="1" applyFont="1" applyFill="1" applyBorder="1" applyAlignment="1" applyProtection="1">
      <alignment vertical="center"/>
      <protection hidden="1"/>
    </xf>
    <xf numFmtId="49" fontId="5" fillId="5" borderId="2" xfId="2" applyNumberFormat="1" applyFont="1" applyFill="1" applyBorder="1" applyAlignment="1" applyProtection="1">
      <alignment horizontal="center" vertical="center"/>
      <protection hidden="1"/>
    </xf>
    <xf numFmtId="49" fontId="9" fillId="5" borderId="2" xfId="2" applyNumberFormat="1" applyFont="1" applyFill="1" applyBorder="1" applyAlignment="1" applyProtection="1">
      <alignment horizontal="left" vertical="center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locked="0"/>
    </xf>
    <xf numFmtId="49" fontId="5" fillId="5" borderId="3" xfId="2" applyNumberFormat="1" applyFont="1" applyFill="1" applyBorder="1" applyAlignment="1" applyProtection="1">
      <alignment horizontal="center" vertical="center"/>
      <protection hidden="1"/>
    </xf>
    <xf numFmtId="165" fontId="5" fillId="5" borderId="3" xfId="2" applyNumberFormat="1" applyFont="1" applyFill="1" applyBorder="1" applyAlignment="1" applyProtection="1">
      <alignment horizontal="center" vertical="center"/>
      <protection hidden="1"/>
    </xf>
    <xf numFmtId="165" fontId="5" fillId="5" borderId="4" xfId="2" applyNumberFormat="1" applyFont="1" applyFill="1" applyBorder="1" applyAlignment="1" applyProtection="1">
      <alignment horizontal="center" vertical="center"/>
      <protection hidden="1"/>
    </xf>
    <xf numFmtId="165" fontId="5" fillId="5" borderId="4" xfId="2" applyNumberFormat="1" applyFont="1" applyFill="1" applyBorder="1" applyAlignment="1" applyProtection="1">
      <alignment horizontal="center" vertical="center" wrapText="1"/>
      <protection hidden="1"/>
    </xf>
    <xf numFmtId="1" fontId="5" fillId="5" borderId="4" xfId="2" applyNumberFormat="1" applyFont="1" applyFill="1" applyBorder="1" applyAlignment="1" applyProtection="1">
      <alignment horizontal="center" vertical="center"/>
      <protection hidden="1"/>
    </xf>
    <xf numFmtId="49" fontId="5" fillId="5" borderId="2" xfId="2" applyNumberFormat="1" applyFont="1" applyFill="1" applyBorder="1" applyAlignment="1">
      <alignment horizontal="center" vertical="center"/>
    </xf>
    <xf numFmtId="165" fontId="6" fillId="6" borderId="3" xfId="2" applyNumberFormat="1" applyFont="1" applyFill="1" applyBorder="1" applyAlignment="1" applyProtection="1">
      <alignment horizontal="center" vertical="center"/>
      <protection hidden="1"/>
    </xf>
    <xf numFmtId="0" fontId="3" fillId="0" borderId="0" xfId="2" applyAlignment="1">
      <alignment vertical="center"/>
    </xf>
    <xf numFmtId="0" fontId="5" fillId="0" borderId="5" xfId="2" applyFont="1" applyBorder="1"/>
    <xf numFmtId="0" fontId="5" fillId="0" borderId="0" xfId="2" applyFont="1" applyAlignment="1">
      <alignment horizontal="center"/>
    </xf>
    <xf numFmtId="167" fontId="5" fillId="0" borderId="0" xfId="2" applyNumberFormat="1" applyFont="1"/>
    <xf numFmtId="0" fontId="5" fillId="0" borderId="6" xfId="2" applyFont="1" applyBorder="1"/>
    <xf numFmtId="49" fontId="5" fillId="0" borderId="0" xfId="2" applyNumberFormat="1" applyFont="1"/>
    <xf numFmtId="0" fontId="5" fillId="0" borderId="0" xfId="2" applyFont="1" applyProtection="1">
      <protection hidden="1"/>
    </xf>
    <xf numFmtId="0" fontId="5" fillId="0" borderId="6" xfId="2" applyFont="1" applyBorder="1" applyProtection="1">
      <protection hidden="1"/>
    </xf>
    <xf numFmtId="0" fontId="6" fillId="6" borderId="6" xfId="2" applyFont="1" applyFill="1" applyBorder="1" applyProtection="1">
      <protection hidden="1"/>
    </xf>
    <xf numFmtId="167" fontId="5" fillId="0" borderId="6" xfId="2" applyNumberFormat="1" applyFont="1" applyBorder="1" applyProtection="1">
      <protection hidden="1"/>
    </xf>
    <xf numFmtId="0" fontId="1" fillId="0" borderId="4" xfId="3" applyBorder="1" applyProtection="1">
      <protection hidden="1"/>
    </xf>
    <xf numFmtId="0" fontId="5" fillId="4" borderId="1" xfId="2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</xf>
    <xf numFmtId="49" fontId="5" fillId="4" borderId="4" xfId="2" applyNumberFormat="1" applyFont="1" applyFill="1" applyBorder="1" applyAlignment="1" applyProtection="1">
      <alignment horizontal="center" vertical="center"/>
    </xf>
    <xf numFmtId="49" fontId="5" fillId="4" borderId="4" xfId="2" applyNumberFormat="1" applyFont="1" applyFill="1" applyBorder="1" applyAlignment="1" applyProtection="1">
      <alignment horizontal="center" vertical="center" wrapText="1"/>
    </xf>
    <xf numFmtId="1" fontId="5" fillId="4" borderId="4" xfId="2" applyNumberFormat="1" applyFont="1" applyFill="1" applyBorder="1" applyAlignment="1" applyProtection="1">
      <alignment horizontal="center" vertical="center"/>
    </xf>
    <xf numFmtId="2" fontId="5" fillId="4" borderId="4" xfId="2" applyNumberFormat="1" applyFont="1" applyFill="1" applyBorder="1" applyAlignment="1" applyProtection="1">
      <alignment horizontal="center" vertical="center" wrapText="1"/>
    </xf>
    <xf numFmtId="165" fontId="5" fillId="7" borderId="3" xfId="2" applyNumberFormat="1" applyFont="1" applyFill="1" applyBorder="1" applyAlignment="1" applyProtection="1">
      <alignment horizontal="center" vertical="center"/>
    </xf>
    <xf numFmtId="165" fontId="5" fillId="7" borderId="4" xfId="2" applyNumberFormat="1" applyFont="1" applyFill="1" applyBorder="1" applyAlignment="1" applyProtection="1">
      <alignment horizontal="center" vertical="center"/>
    </xf>
    <xf numFmtId="165" fontId="5" fillId="7" borderId="4" xfId="2" applyNumberFormat="1" applyFont="1" applyFill="1" applyBorder="1" applyAlignment="1" applyProtection="1">
      <alignment horizontal="center" vertical="center" wrapText="1"/>
    </xf>
    <xf numFmtId="165" fontId="5" fillId="8" borderId="3" xfId="2" applyNumberFormat="1" applyFont="1" applyFill="1" applyBorder="1" applyAlignment="1" applyProtection="1">
      <alignment horizontal="center" vertical="center"/>
    </xf>
    <xf numFmtId="165" fontId="5" fillId="8" borderId="4" xfId="2" applyNumberFormat="1" applyFont="1" applyFill="1" applyBorder="1" applyAlignment="1" applyProtection="1">
      <alignment horizontal="center" vertical="center" wrapText="1"/>
    </xf>
    <xf numFmtId="1" fontId="5" fillId="8" borderId="4" xfId="2" applyNumberFormat="1" applyFont="1" applyFill="1" applyBorder="1" applyAlignment="1" applyProtection="1">
      <alignment horizontal="center" vertical="center" textRotation="90"/>
    </xf>
    <xf numFmtId="165" fontId="5" fillId="8" borderId="4" xfId="2" applyNumberFormat="1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 wrapText="1"/>
      <protection hidden="1"/>
    </xf>
    <xf numFmtId="0" fontId="5" fillId="3" borderId="8" xfId="2" applyFont="1" applyFill="1" applyBorder="1" applyAlignment="1" applyProtection="1">
      <alignment horizontal="center" vertical="center" wrapText="1"/>
      <protection hidden="1"/>
    </xf>
    <xf numFmtId="0" fontId="5" fillId="3" borderId="9" xfId="2" applyFont="1" applyFill="1" applyBorder="1" applyAlignment="1" applyProtection="1">
      <alignment horizontal="center" vertical="center" wrapText="1"/>
      <protection hidden="1"/>
    </xf>
    <xf numFmtId="0" fontId="6" fillId="4" borderId="9" xfId="2" applyFont="1" applyFill="1" applyBorder="1" applyAlignment="1" applyProtection="1">
      <alignment horizontal="center" vertical="center" wrapText="1"/>
      <protection hidden="1"/>
    </xf>
    <xf numFmtId="0" fontId="10" fillId="9" borderId="8" xfId="2" applyFont="1" applyFill="1" applyBorder="1" applyAlignment="1" applyProtection="1">
      <alignment horizontal="center" vertical="center" wrapText="1"/>
      <protection hidden="1"/>
    </xf>
    <xf numFmtId="0" fontId="10" fillId="9" borderId="9" xfId="2" applyFont="1" applyFill="1" applyBorder="1" applyAlignment="1" applyProtection="1">
      <alignment horizontal="center" vertical="center" wrapText="1"/>
      <protection hidden="1"/>
    </xf>
    <xf numFmtId="0" fontId="5" fillId="5" borderId="0" xfId="2" applyFont="1" applyFill="1" applyBorder="1" applyAlignment="1">
      <alignment horizontal="center"/>
    </xf>
    <xf numFmtId="0" fontId="5" fillId="0" borderId="5" xfId="2" applyFont="1" applyBorder="1" applyAlignment="1" applyProtection="1">
      <alignment horizontal="center"/>
      <protection locked="0"/>
    </xf>
    <xf numFmtId="49" fontId="5" fillId="0" borderId="0" xfId="2" applyNumberFormat="1" applyFont="1" applyBorder="1" applyAlignment="1" applyProtection="1">
      <alignment horizontal="center"/>
      <protection locked="0"/>
    </xf>
    <xf numFmtId="49" fontId="5" fillId="0" borderId="0" xfId="2" applyNumberFormat="1" applyFont="1" applyBorder="1" applyProtection="1">
      <protection locked="0"/>
    </xf>
    <xf numFmtId="168" fontId="5" fillId="0" borderId="0" xfId="2" applyNumberFormat="1" applyFont="1" applyBorder="1" applyAlignment="1" applyProtection="1">
      <alignment horizontal="center"/>
      <protection locked="0"/>
    </xf>
    <xf numFmtId="167" fontId="5" fillId="0" borderId="0" xfId="2" applyNumberFormat="1" applyFont="1" applyBorder="1" applyAlignment="1" applyProtection="1">
      <alignment horizontal="center"/>
      <protection locked="0"/>
    </xf>
    <xf numFmtId="2" fontId="5" fillId="0" borderId="6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Protection="1">
      <protection locked="0"/>
    </xf>
    <xf numFmtId="165" fontId="5" fillId="0" borderId="6" xfId="2" applyNumberFormat="1" applyFont="1" applyBorder="1" applyProtection="1">
      <protection hidden="1"/>
    </xf>
    <xf numFmtId="165" fontId="5" fillId="0" borderId="0" xfId="2" applyNumberFormat="1" applyFont="1" applyBorder="1" applyProtection="1">
      <protection hidden="1"/>
    </xf>
    <xf numFmtId="1" fontId="5" fillId="0" borderId="0" xfId="2" applyNumberFormat="1" applyFont="1" applyBorder="1" applyAlignment="1" applyProtection="1">
      <alignment horizontal="center"/>
      <protection locked="0" hidden="1"/>
    </xf>
    <xf numFmtId="167" fontId="5" fillId="0" borderId="0" xfId="2" applyNumberFormat="1" applyFont="1" applyBorder="1" applyAlignment="1" applyProtection="1">
      <alignment horizontal="center"/>
      <protection hidden="1"/>
    </xf>
    <xf numFmtId="49" fontId="5" fillId="0" borderId="10" xfId="2" applyNumberFormat="1" applyFont="1" applyBorder="1" applyProtection="1">
      <protection locked="0"/>
    </xf>
    <xf numFmtId="164" fontId="5" fillId="0" borderId="0" xfId="2" applyNumberFormat="1" applyFont="1" applyBorder="1" applyProtection="1">
      <protection hidden="1"/>
    </xf>
    <xf numFmtId="164" fontId="5" fillId="0" borderId="5" xfId="3" applyNumberFormat="1" applyFont="1" applyBorder="1" applyProtection="1">
      <protection hidden="1"/>
    </xf>
    <xf numFmtId="166" fontId="5" fillId="0" borderId="6" xfId="3" applyNumberFormat="1" applyFont="1" applyBorder="1" applyProtection="1">
      <protection hidden="1"/>
    </xf>
    <xf numFmtId="164" fontId="5" fillId="0" borderId="0" xfId="3" applyNumberFormat="1" applyFont="1" applyBorder="1" applyProtection="1">
      <protection hidden="1"/>
    </xf>
    <xf numFmtId="166" fontId="5" fillId="0" borderId="0" xfId="3" applyNumberFormat="1" applyFont="1" applyBorder="1" applyProtection="1">
      <protection hidden="1"/>
    </xf>
    <xf numFmtId="4" fontId="5" fillId="0" borderId="6" xfId="3" applyNumberFormat="1" applyFont="1" applyBorder="1" applyProtection="1">
      <protection hidden="1"/>
    </xf>
    <xf numFmtId="166" fontId="12" fillId="0" borderId="0" xfId="3" applyNumberFormat="1" applyFont="1" applyBorder="1" applyProtection="1">
      <protection locked="0"/>
    </xf>
    <xf numFmtId="164" fontId="5" fillId="0" borderId="6" xfId="3" applyNumberFormat="1" applyFont="1" applyBorder="1" applyProtection="1">
      <protection hidden="1"/>
    </xf>
    <xf numFmtId="0" fontId="3" fillId="0" borderId="0" xfId="2" applyBorder="1"/>
    <xf numFmtId="164" fontId="5" fillId="0" borderId="6" xfId="2" applyNumberFormat="1" applyFont="1" applyBorder="1" applyProtection="1">
      <protection hidden="1"/>
    </xf>
    <xf numFmtId="4" fontId="6" fillId="0" borderId="6" xfId="2" applyNumberFormat="1" applyFont="1" applyBorder="1" applyProtection="1">
      <protection hidden="1"/>
    </xf>
    <xf numFmtId="164" fontId="5" fillId="0" borderId="5" xfId="2" applyNumberFormat="1" applyFont="1" applyBorder="1" applyProtection="1">
      <protection hidden="1"/>
    </xf>
    <xf numFmtId="169" fontId="5" fillId="0" borderId="10" xfId="2" applyNumberFormat="1" applyFont="1" applyBorder="1" applyAlignment="1" applyProtection="1">
      <alignment horizontal="center"/>
      <protection hidden="1"/>
    </xf>
    <xf numFmtId="0" fontId="5" fillId="10" borderId="0" xfId="2" applyFont="1" applyFill="1"/>
    <xf numFmtId="0" fontId="5" fillId="10" borderId="0" xfId="2" applyFont="1" applyFill="1" applyAlignment="1">
      <alignment horizontal="center"/>
    </xf>
    <xf numFmtId="167" fontId="5" fillId="10" borderId="0" xfId="2" applyNumberFormat="1" applyFont="1" applyFill="1"/>
    <xf numFmtId="1" fontId="5" fillId="10" borderId="0" xfId="2" applyNumberFormat="1" applyFont="1" applyFill="1"/>
    <xf numFmtId="0" fontId="5" fillId="10" borderId="0" xfId="2" applyFont="1" applyFill="1" applyProtection="1">
      <protection hidden="1"/>
    </xf>
    <xf numFmtId="0" fontId="6" fillId="10" borderId="0" xfId="2" applyFont="1" applyFill="1" applyProtection="1">
      <protection hidden="1"/>
    </xf>
    <xf numFmtId="0" fontId="3" fillId="10" borderId="0" xfId="2" applyFill="1"/>
    <xf numFmtId="0" fontId="3" fillId="0" borderId="0" xfId="2" applyAlignment="1">
      <alignment horizontal="center"/>
    </xf>
    <xf numFmtId="167" fontId="3" fillId="0" borderId="0" xfId="2" applyNumberFormat="1"/>
    <xf numFmtId="1" fontId="3" fillId="0" borderId="0" xfId="2" applyNumberFormat="1"/>
    <xf numFmtId="0" fontId="3" fillId="0" borderId="0" xfId="2" applyProtection="1">
      <protection locked="0"/>
    </xf>
    <xf numFmtId="49" fontId="18" fillId="5" borderId="4" xfId="1" applyNumberFormat="1" applyFont="1" applyFill="1" applyBorder="1" applyAlignment="1" applyProtection="1">
      <alignment horizontal="center" vertical="center"/>
    </xf>
    <xf numFmtId="0" fontId="1" fillId="3" borderId="3" xfId="2" applyFont="1" applyFill="1" applyBorder="1" applyAlignment="1">
      <alignment horizontal="center"/>
    </xf>
    <xf numFmtId="0" fontId="3" fillId="12" borderId="0" xfId="2" applyFill="1"/>
    <xf numFmtId="0" fontId="3" fillId="12" borderId="0" xfId="2" applyFill="1" applyAlignment="1">
      <alignment horizontal="center"/>
    </xf>
    <xf numFmtId="167" fontId="3" fillId="12" borderId="0" xfId="2" applyNumberFormat="1" applyFill="1"/>
    <xf numFmtId="1" fontId="3" fillId="12" borderId="0" xfId="2" applyNumberFormat="1" applyFill="1"/>
    <xf numFmtId="0" fontId="3" fillId="12" borderId="0" xfId="2" applyFill="1" applyProtection="1">
      <protection locked="0"/>
    </xf>
    <xf numFmtId="0" fontId="3" fillId="12" borderId="0" xfId="2" applyFill="1" applyAlignment="1">
      <alignment horizontal="center" vertical="center"/>
    </xf>
    <xf numFmtId="0" fontId="19" fillId="0" borderId="0" xfId="4"/>
    <xf numFmtId="0" fontId="1" fillId="3" borderId="1" xfId="2" applyFont="1" applyFill="1" applyBorder="1" applyAlignment="1">
      <alignment horizontal="center"/>
    </xf>
    <xf numFmtId="0" fontId="1" fillId="3" borderId="2" xfId="2" applyFont="1" applyFill="1" applyBorder="1" applyAlignment="1">
      <alignment horizontal="center"/>
    </xf>
    <xf numFmtId="0" fontId="1" fillId="3" borderId="3" xfId="2" applyFont="1" applyFill="1" applyBorder="1" applyAlignment="1">
      <alignment horizontal="center"/>
    </xf>
    <xf numFmtId="0" fontId="7" fillId="9" borderId="1" xfId="2" applyFont="1" applyFill="1" applyBorder="1" applyAlignment="1">
      <alignment horizontal="center"/>
    </xf>
    <xf numFmtId="0" fontId="7" fillId="9" borderId="2" xfId="2" applyFont="1" applyFill="1" applyBorder="1" applyAlignment="1">
      <alignment horizontal="center"/>
    </xf>
    <xf numFmtId="0" fontId="7" fillId="9" borderId="3" xfId="2" applyFont="1" applyFill="1" applyBorder="1" applyAlignment="1">
      <alignment horizontal="center"/>
    </xf>
    <xf numFmtId="0" fontId="1" fillId="11" borderId="11" xfId="3" applyFont="1" applyFill="1" applyBorder="1" applyAlignment="1" applyProtection="1">
      <alignment horizontal="center" vertical="center"/>
      <protection hidden="1"/>
    </xf>
    <xf numFmtId="0" fontId="1" fillId="11" borderId="12" xfId="3" applyFont="1" applyFill="1" applyBorder="1" applyAlignment="1" applyProtection="1">
      <alignment horizontal="center" vertical="center"/>
      <protection hidden="1"/>
    </xf>
    <xf numFmtId="0" fontId="1" fillId="11" borderId="13" xfId="3" applyFont="1" applyFill="1" applyBorder="1" applyAlignment="1" applyProtection="1">
      <alignment horizontal="center" vertical="center"/>
      <protection hidden="1"/>
    </xf>
    <xf numFmtId="0" fontId="1" fillId="11" borderId="7" xfId="3" applyFont="1" applyFill="1" applyBorder="1" applyAlignment="1" applyProtection="1">
      <alignment horizontal="center" vertical="center"/>
      <protection hidden="1"/>
    </xf>
    <xf numFmtId="0" fontId="1" fillId="11" borderId="8" xfId="3" applyFont="1" applyFill="1" applyBorder="1" applyAlignment="1" applyProtection="1">
      <alignment horizontal="center" vertical="center"/>
      <protection hidden="1"/>
    </xf>
    <xf numFmtId="0" fontId="1" fillId="11" borderId="9" xfId="3" applyFont="1" applyFill="1" applyBorder="1" applyAlignment="1" applyProtection="1">
      <alignment horizontal="center" vertical="center"/>
      <protection hidden="1"/>
    </xf>
    <xf numFmtId="0" fontId="11" fillId="0" borderId="4" xfId="3" applyFont="1" applyBorder="1" applyAlignment="1" applyProtection="1">
      <alignment horizontal="center" vertical="center" wrapText="1"/>
      <protection hidden="1"/>
    </xf>
  </cellXfs>
  <cellStyles count="5">
    <cellStyle name="Hyperlink_RVO_ea-rechnung_ustfrei" xfId="1"/>
    <cellStyle name="Link" xfId="4" builtinId="8"/>
    <cellStyle name="Standard" xfId="0" builtinId="0"/>
    <cellStyle name="Standard_RVO_ea-rechnung_ustfrei" xfId="2"/>
    <cellStyle name="Standard_RVO_eue-rechnung_de_ab2007" xfId="3"/>
  </cellStyles>
  <dxfs count="27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 patternType="solid"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 patternType="solid"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 patternType="solid"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vo.at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www.bmf.gv.at/steuern/BGBLA_2016_II_99.pdf?5e7gdf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rvo.at/" TargetMode="External"/><Relationship Id="rId4" Type="http://schemas.openxmlformats.org/officeDocument/2006/relationships/hyperlink" Target="https://findok.bmf.gv.at/findok?execution=e100000s1&amp;segmentId=45be0372-8c9e-4d15-9bc6-73534236b8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BO36"/>
  <sheetViews>
    <sheetView tabSelected="1" topLeftCell="B1" zoomScale="95" workbookViewId="0">
      <pane ySplit="4" topLeftCell="A5" activePane="bottomLeft" state="frozen"/>
      <selection activeCell="B13" sqref="B13"/>
      <selection pane="bottomLeft" activeCell="B8" sqref="B8"/>
    </sheetView>
  </sheetViews>
  <sheetFormatPr baseColWidth="10" defaultColWidth="11.375" defaultRowHeight="13.2" outlineLevelCol="1" x14ac:dyDescent="0.25"/>
  <cols>
    <col min="1" max="1" width="3.75" style="3" hidden="1" customWidth="1" outlineLevel="1"/>
    <col min="2" max="2" width="3.75" style="3" customWidth="1" collapsed="1"/>
    <col min="3" max="3" width="4.625" style="88" customWidth="1"/>
    <col min="4" max="4" width="18.25" style="3" customWidth="1"/>
    <col min="5" max="5" width="8" style="3" customWidth="1"/>
    <col min="6" max="6" width="4.125" style="89" customWidth="1"/>
    <col min="7" max="7" width="6.375" style="3" customWidth="1"/>
    <col min="8" max="8" width="8.75" style="3" customWidth="1"/>
    <col min="9" max="9" width="9.125" style="3" customWidth="1"/>
    <col min="10" max="10" width="8.25" style="3" customWidth="1" outlineLevel="1"/>
    <col min="11" max="11" width="8" style="3" customWidth="1"/>
    <col min="12" max="12" width="7.625" style="3" customWidth="1" outlineLevel="1"/>
    <col min="13" max="13" width="8.625" style="3" customWidth="1"/>
    <col min="14" max="14" width="9.125" style="3" customWidth="1"/>
    <col min="15" max="15" width="8" style="3" customWidth="1"/>
    <col min="16" max="16" width="8.125" style="3" customWidth="1"/>
    <col min="17" max="17" width="3.25" style="90" customWidth="1" outlineLevel="1"/>
    <col min="18" max="19" width="7.625" style="3" customWidth="1" outlineLevel="1"/>
    <col min="20" max="20" width="9" style="3" customWidth="1"/>
    <col min="21" max="21" width="8.875" style="3" customWidth="1"/>
    <col min="22" max="22" width="8.625" style="3" customWidth="1"/>
    <col min="23" max="23" width="4.125" style="89" customWidth="1"/>
    <col min="24" max="24" width="10.25" style="3" customWidth="1"/>
    <col min="25" max="36" width="8.75" style="3" customWidth="1"/>
    <col min="37" max="37" width="9.375" style="3" customWidth="1"/>
    <col min="38" max="38" width="8.25" style="3" customWidth="1"/>
    <col min="39" max="48" width="8.75" style="3" customWidth="1"/>
    <col min="49" max="49" width="7.625" style="3" customWidth="1"/>
    <col min="50" max="50" width="8.75" style="3" customWidth="1"/>
    <col min="51" max="51" width="5.375" style="3" bestFit="1" customWidth="1"/>
    <col min="52" max="52" width="8.75" style="3" customWidth="1"/>
    <col min="53" max="53" width="5.375" style="3" bestFit="1" customWidth="1"/>
    <col min="54" max="54" width="8.75" style="3" customWidth="1"/>
    <col min="55" max="55" width="5.375" style="3" bestFit="1" customWidth="1"/>
    <col min="56" max="56" width="8.25" style="3" customWidth="1"/>
    <col min="57" max="57" width="8.75" style="3" customWidth="1"/>
    <col min="58" max="58" width="5.375" style="3" bestFit="1" customWidth="1"/>
    <col min="59" max="59" width="8.75" style="3" customWidth="1"/>
    <col min="60" max="61" width="5.375" style="3" bestFit="1" customWidth="1"/>
    <col min="62" max="62" width="8.75" style="3" customWidth="1"/>
    <col min="63" max="63" width="6.25" style="3" bestFit="1" customWidth="1"/>
    <col min="64" max="64" width="8.75" style="3" customWidth="1"/>
    <col min="65" max="65" width="5.375" style="3" bestFit="1" customWidth="1"/>
    <col min="66" max="66" width="6.25" style="3" bestFit="1" customWidth="1"/>
    <col min="67" max="67" width="8.25" style="3" customWidth="1"/>
    <col min="68" max="16384" width="11.375" style="3"/>
  </cols>
  <sheetData>
    <row r="1" spans="1:67" ht="13.8" x14ac:dyDescent="0.3">
      <c r="A1" s="1"/>
      <c r="B1" s="4"/>
      <c r="C1" s="5"/>
      <c r="D1" s="6"/>
      <c r="E1" s="6"/>
      <c r="F1" s="7"/>
      <c r="G1" s="6"/>
      <c r="H1" s="6"/>
      <c r="I1" s="8"/>
      <c r="J1" s="6"/>
      <c r="K1" s="6"/>
      <c r="L1" s="6"/>
      <c r="M1" s="6"/>
      <c r="N1" s="6"/>
      <c r="O1" s="6"/>
      <c r="P1" s="6"/>
      <c r="Q1" s="9"/>
      <c r="R1" s="6"/>
      <c r="S1" s="6"/>
      <c r="T1" s="6"/>
      <c r="U1" s="6"/>
      <c r="V1" s="6"/>
      <c r="W1" s="7"/>
      <c r="X1" s="10"/>
      <c r="Y1" s="101" t="s">
        <v>0</v>
      </c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1"/>
      <c r="AL1" s="12"/>
      <c r="AM1" s="104" t="s">
        <v>1</v>
      </c>
      <c r="AN1" s="105"/>
      <c r="AO1" s="105"/>
      <c r="AP1" s="105"/>
      <c r="AQ1" s="105"/>
      <c r="AR1" s="105"/>
      <c r="AS1" s="105"/>
      <c r="AT1" s="105"/>
      <c r="AU1" s="105"/>
      <c r="AV1" s="105"/>
      <c r="AW1" s="106"/>
      <c r="AX1" s="107" t="s">
        <v>46</v>
      </c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9"/>
    </row>
    <row r="2" spans="1:67" s="25" customFormat="1" ht="14.25" customHeight="1" x14ac:dyDescent="0.2">
      <c r="A2" s="13"/>
      <c r="B2" s="14"/>
      <c r="C2" s="15"/>
      <c r="D2" s="16" t="s">
        <v>2</v>
      </c>
      <c r="E2" s="17" t="s">
        <v>3</v>
      </c>
      <c r="F2" s="15"/>
      <c r="G2" s="18"/>
      <c r="H2" s="19">
        <f t="shared" ref="H2:P2" si="0">SUBTOTAL(9,H5:H34)</f>
        <v>600</v>
      </c>
      <c r="I2" s="20">
        <f t="shared" si="0"/>
        <v>1400</v>
      </c>
      <c r="J2" s="20">
        <f t="shared" si="0"/>
        <v>0</v>
      </c>
      <c r="K2" s="20">
        <f t="shared" si="0"/>
        <v>0</v>
      </c>
      <c r="L2" s="20">
        <f t="shared" si="0"/>
        <v>0</v>
      </c>
      <c r="M2" s="20">
        <f t="shared" si="0"/>
        <v>2000</v>
      </c>
      <c r="N2" s="19">
        <f t="shared" si="0"/>
        <v>540</v>
      </c>
      <c r="O2" s="21">
        <f t="shared" si="0"/>
        <v>60</v>
      </c>
      <c r="P2" s="20">
        <f t="shared" si="0"/>
        <v>210</v>
      </c>
      <c r="Q2" s="22"/>
      <c r="R2" s="20">
        <f>SUBTOTAL(9,R5:R34)</f>
        <v>0</v>
      </c>
      <c r="S2" s="21">
        <f>SUBTOTAL(9,S5:S34)</f>
        <v>0</v>
      </c>
      <c r="T2" s="21">
        <f>SUBTOTAL(9,T5:T34)</f>
        <v>270</v>
      </c>
      <c r="U2" s="21">
        <f>SUBTOTAL(9,U5:U34)</f>
        <v>0</v>
      </c>
      <c r="V2" s="20">
        <f>SUBTOTAL(9,V5:V34)</f>
        <v>1730</v>
      </c>
      <c r="W2" s="23"/>
      <c r="X2" s="92" t="s">
        <v>47</v>
      </c>
      <c r="Y2" s="20">
        <f t="shared" ref="Y2:AK2" si="1">SUBTOTAL(9,Y5:Y34)</f>
        <v>5</v>
      </c>
      <c r="Z2" s="20">
        <f t="shared" si="1"/>
        <v>5</v>
      </c>
      <c r="AA2" s="20">
        <f t="shared" si="1"/>
        <v>5</v>
      </c>
      <c r="AB2" s="20">
        <f t="shared" si="1"/>
        <v>5</v>
      </c>
      <c r="AC2" s="20">
        <f t="shared" si="1"/>
        <v>5</v>
      </c>
      <c r="AD2" s="20">
        <f t="shared" si="1"/>
        <v>5</v>
      </c>
      <c r="AE2" s="20">
        <f t="shared" si="1"/>
        <v>30</v>
      </c>
      <c r="AF2" s="20">
        <f t="shared" si="1"/>
        <v>30</v>
      </c>
      <c r="AG2" s="20">
        <f t="shared" si="1"/>
        <v>30</v>
      </c>
      <c r="AH2" s="20">
        <f t="shared" si="1"/>
        <v>30</v>
      </c>
      <c r="AI2" s="20">
        <f t="shared" si="1"/>
        <v>30</v>
      </c>
      <c r="AJ2" s="20">
        <f t="shared" si="1"/>
        <v>30</v>
      </c>
      <c r="AK2" s="20">
        <f t="shared" si="1"/>
        <v>210</v>
      </c>
      <c r="AL2" s="24" t="b">
        <f>IF(ISBLANK($E2),"",AND(ROUND(SUM(Y2:AJ2),2)=ROUND(SUM($P2,$R2),2)))</f>
        <v>1</v>
      </c>
      <c r="AM2" s="20">
        <f t="shared" ref="AM2:AV2" si="2">SUBTOTAL(9,AM5:AM34)</f>
        <v>360</v>
      </c>
      <c r="AN2" s="20">
        <f t="shared" si="2"/>
        <v>1370</v>
      </c>
      <c r="AO2" s="20">
        <f t="shared" si="2"/>
        <v>360</v>
      </c>
      <c r="AP2" s="20">
        <f t="shared" si="2"/>
        <v>1010</v>
      </c>
      <c r="AQ2" s="20">
        <f t="shared" si="2"/>
        <v>209.99</v>
      </c>
      <c r="AR2" s="20">
        <f t="shared" si="2"/>
        <v>800.01</v>
      </c>
      <c r="AS2" s="20">
        <f t="shared" si="2"/>
        <v>60</v>
      </c>
      <c r="AT2" s="20">
        <f t="shared" si="2"/>
        <v>740.01</v>
      </c>
      <c r="AU2" s="20">
        <f t="shared" si="2"/>
        <v>60</v>
      </c>
      <c r="AV2" s="20">
        <f t="shared" si="2"/>
        <v>680.01</v>
      </c>
      <c r="AW2" s="18"/>
      <c r="AX2" s="110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2"/>
    </row>
    <row r="3" spans="1:67" ht="13.8" hidden="1" x14ac:dyDescent="0.3">
      <c r="A3" s="1"/>
      <c r="B3" s="26"/>
      <c r="C3" s="27"/>
      <c r="D3" s="1"/>
      <c r="E3" s="1"/>
      <c r="F3" s="28"/>
      <c r="G3" s="29"/>
      <c r="H3" s="1"/>
      <c r="I3" s="1"/>
      <c r="J3" s="1"/>
      <c r="K3" s="1"/>
      <c r="L3" s="1"/>
      <c r="M3" s="29"/>
      <c r="N3" s="1"/>
      <c r="O3" s="1"/>
      <c r="P3" s="1"/>
      <c r="Q3" s="2"/>
      <c r="R3" s="1"/>
      <c r="S3" s="1"/>
      <c r="T3" s="1"/>
      <c r="U3" s="1"/>
      <c r="V3" s="29"/>
      <c r="W3" s="28"/>
      <c r="X3" s="30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3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4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s="25" customFormat="1" ht="39" customHeight="1" x14ac:dyDescent="0.2">
      <c r="A4" s="36" t="s">
        <v>4</v>
      </c>
      <c r="B4" s="37" t="s">
        <v>5</v>
      </c>
      <c r="C4" s="38" t="s">
        <v>6</v>
      </c>
      <c r="D4" s="38" t="s">
        <v>7</v>
      </c>
      <c r="E4" s="39" t="s">
        <v>8</v>
      </c>
      <c r="F4" s="40" t="s">
        <v>9</v>
      </c>
      <c r="G4" s="41" t="s">
        <v>10</v>
      </c>
      <c r="H4" s="42" t="s">
        <v>11</v>
      </c>
      <c r="I4" s="43" t="s">
        <v>12</v>
      </c>
      <c r="J4" s="44" t="s">
        <v>13</v>
      </c>
      <c r="K4" s="43" t="s">
        <v>14</v>
      </c>
      <c r="L4" s="44" t="s">
        <v>15</v>
      </c>
      <c r="M4" s="43" t="s">
        <v>16</v>
      </c>
      <c r="N4" s="45" t="s">
        <v>17</v>
      </c>
      <c r="O4" s="46" t="s">
        <v>18</v>
      </c>
      <c r="P4" s="46" t="s">
        <v>19</v>
      </c>
      <c r="Q4" s="47" t="s">
        <v>20</v>
      </c>
      <c r="R4" s="46" t="s">
        <v>21</v>
      </c>
      <c r="S4" s="46" t="s">
        <v>22</v>
      </c>
      <c r="T4" s="46" t="s">
        <v>23</v>
      </c>
      <c r="U4" s="46" t="s">
        <v>24</v>
      </c>
      <c r="V4" s="48" t="s">
        <v>25</v>
      </c>
      <c r="W4" s="40" t="s">
        <v>26</v>
      </c>
      <c r="X4" s="39" t="s">
        <v>27</v>
      </c>
      <c r="Y4" s="49" t="s">
        <v>28</v>
      </c>
      <c r="Z4" s="50" t="s">
        <v>29</v>
      </c>
      <c r="AA4" s="50" t="s">
        <v>30</v>
      </c>
      <c r="AB4" s="50" t="s">
        <v>31</v>
      </c>
      <c r="AC4" s="50" t="s">
        <v>32</v>
      </c>
      <c r="AD4" s="50" t="s">
        <v>33</v>
      </c>
      <c r="AE4" s="50" t="s">
        <v>34</v>
      </c>
      <c r="AF4" s="50" t="s">
        <v>35</v>
      </c>
      <c r="AG4" s="50" t="s">
        <v>36</v>
      </c>
      <c r="AH4" s="50" t="s">
        <v>37</v>
      </c>
      <c r="AI4" s="50" t="s">
        <v>38</v>
      </c>
      <c r="AJ4" s="51" t="s">
        <v>39</v>
      </c>
      <c r="AK4" s="51" t="s">
        <v>40</v>
      </c>
      <c r="AL4" s="52" t="s">
        <v>41</v>
      </c>
      <c r="AM4" s="53" t="str">
        <f>CONCATENATE("AfA ",RIGHT($E$2,4)+1)</f>
        <v>AfA 2010</v>
      </c>
      <c r="AN4" s="54" t="str">
        <f>CONCATENATE("BW ",RIGHT($E$2,4)+1)</f>
        <v>BW 2010</v>
      </c>
      <c r="AO4" s="53" t="str">
        <f>CONCATENATE("AfA ",RIGHT($E$2,4)+2)</f>
        <v>AfA 2011</v>
      </c>
      <c r="AP4" s="54" t="str">
        <f>CONCATENATE("BW ",RIGHT($E$2,4)+2)</f>
        <v>BW 2011</v>
      </c>
      <c r="AQ4" s="53" t="str">
        <f>CONCATENATE("AfA ",RIGHT($E$2,4)+3)</f>
        <v>AfA 2012</v>
      </c>
      <c r="AR4" s="54" t="str">
        <f>CONCATENATE("BW ",RIGHT($E$2,4)+3)</f>
        <v>BW 2012</v>
      </c>
      <c r="AS4" s="53" t="str">
        <f>CONCATENATE("AfA ",RIGHT($E$2,4)+4)</f>
        <v>AfA 2013</v>
      </c>
      <c r="AT4" s="54" t="str">
        <f>CONCATENATE("BW ",RIGHT($E$2,4)+4)</f>
        <v>BW 2013</v>
      </c>
      <c r="AU4" s="53" t="str">
        <f>CONCATENATE("AfA ",RIGHT($E$2,4)+5)</f>
        <v>AfA 2014</v>
      </c>
      <c r="AV4" s="54" t="str">
        <f>CONCATENATE("BW ",RIGHT($E$2,4)+5)</f>
        <v>BW 2014</v>
      </c>
      <c r="AW4" s="54" t="str">
        <f>CONCATENATE("RND ",RIGHT($E$2,4)+5)</f>
        <v>RND 2014</v>
      </c>
      <c r="AX4" s="113" t="s">
        <v>42</v>
      </c>
      <c r="AY4" s="113"/>
      <c r="AZ4" s="113" t="s">
        <v>43</v>
      </c>
      <c r="BA4" s="113"/>
      <c r="BB4" s="113"/>
      <c r="BC4" s="113"/>
      <c r="BD4" s="113"/>
      <c r="BE4" s="113" t="s">
        <v>44</v>
      </c>
      <c r="BF4" s="113"/>
      <c r="BG4" s="113"/>
      <c r="BH4" s="113"/>
      <c r="BI4" s="113"/>
      <c r="BJ4" s="113" t="s">
        <v>45</v>
      </c>
      <c r="BK4" s="113"/>
      <c r="BL4" s="113"/>
      <c r="BM4" s="113"/>
      <c r="BN4" s="113"/>
      <c r="BO4" s="113"/>
    </row>
    <row r="5" spans="1:67" s="76" customFormat="1" ht="17.25" customHeight="1" x14ac:dyDescent="0.3">
      <c r="A5" s="55">
        <v>1</v>
      </c>
      <c r="B5" s="56">
        <v>1</v>
      </c>
      <c r="C5" s="57" t="s">
        <v>48</v>
      </c>
      <c r="D5" s="58" t="s">
        <v>49</v>
      </c>
      <c r="E5" s="59">
        <v>39448</v>
      </c>
      <c r="F5" s="60">
        <v>10</v>
      </c>
      <c r="G5" s="61">
        <v>0.01</v>
      </c>
      <c r="H5" s="62">
        <v>600</v>
      </c>
      <c r="I5" s="62"/>
      <c r="J5" s="62"/>
      <c r="K5" s="62"/>
      <c r="L5" s="62"/>
      <c r="M5" s="63">
        <f t="shared" ref="M5:M17" si="3">IF(ISBLANK(E5),"",ROUND(SUM(H5:L5),2))</f>
        <v>600</v>
      </c>
      <c r="N5" s="62">
        <v>540</v>
      </c>
      <c r="O5" s="62">
        <v>60</v>
      </c>
      <c r="P5" s="64">
        <f t="shared" ref="P5:P34" si="4">IF(ISBLANK(F5),"",IF(Q5="GwG",I5,ROUND(IF(SLN(H5+I5+J5+L5,G5,F5)*Q5/12&lt;H5+I5+J5+L5-O5-G5,SLN(H5+I5+J5+L5,G5,F5)*Q5/12,N5-G5),2)))</f>
        <v>60</v>
      </c>
      <c r="Q5" s="65">
        <f t="shared" ref="Q5:Q34" si="5">IF(ISBLANK(F5),"",IF(ISBLANK(I5),12,IF(MONTH(E5)&lt;7,12,6)))</f>
        <v>12</v>
      </c>
      <c r="R5" s="62"/>
      <c r="S5" s="62"/>
      <c r="T5" s="64">
        <f t="shared" ref="T5:T17" si="6">IF(ISBLANK(F5),"",ROUND(H5+SUM(I5:L5)-V5+S5,2))</f>
        <v>120</v>
      </c>
      <c r="U5" s="62"/>
      <c r="V5" s="63">
        <f t="shared" ref="V5:V17" si="7">IF(ISBLANK(E5),"",ROUND(SUM(N5,I5,J5,L5,S5)-SUM(P5,R5,U5),2))</f>
        <v>480</v>
      </c>
      <c r="W5" s="66">
        <f t="shared" ref="W5:W34" si="8">IF(ISBLANK(F5),"",IF(P5=0,0,IF(Q5="GwG",0,ROUND(SUM(V5,G5*-1)/P5*Q5/12,1))))</f>
        <v>8</v>
      </c>
      <c r="X5" s="67"/>
      <c r="Y5" s="68">
        <f t="shared" ref="Y5:Y34" si="9">IF(ISBLANK($E5),"",IF(ISBLANK($I5),IF(SUM($P5,$R5)=0,0,SUM($P5,$R5)/12),IF(13-MONTH($E5)&lt;12,"",SUM($P5,$R5)/(13-MONTH($E5)))))</f>
        <v>5</v>
      </c>
      <c r="Z5" s="68">
        <f t="shared" ref="Z5:Z34" si="10">IF(ISBLANK($E5),"",IF(ISBLANK($I5),IF(SUM($P5,$R5)=0,0,SUM($P5,$R5)/12),IF(13-MONTH($E5)&lt;11,"",SUM($P5,$R5)/(13-MONTH($E5)))))</f>
        <v>5</v>
      </c>
      <c r="AA5" s="68">
        <f t="shared" ref="AA5:AA34" si="11">IF(ISBLANK($E5),"",IF(ISBLANK($I5),IF(SUM($P5,$R5)=0,0,SUM($P5,$R5)/12),IF(13-MONTH($E5)&lt;10,"",SUM($P5,$R5)/(13-MONTH($E5)))))</f>
        <v>5</v>
      </c>
      <c r="AB5" s="68">
        <f t="shared" ref="AB5:AB34" si="12">IF(ISBLANK($E5),"",IF(ISBLANK($I5),IF(SUM($P5,$R5)=0,0,SUM($P5,$R5)/12),IF(13-MONTH($E5)&lt;9,"",SUM($P5,$R5)/(13-MONTH($E5)))))</f>
        <v>5</v>
      </c>
      <c r="AC5" s="68">
        <f t="shared" ref="AC5:AC34" si="13">IF(ISBLANK($E5),"",IF(ISBLANK($I5),IF(SUM($P5,$R5)=0,0,SUM($P5,$R5)/12),IF(13-MONTH($E5)&lt;8,"",SUM($P5,$R5)/(13-MONTH($E5)))))</f>
        <v>5</v>
      </c>
      <c r="AD5" s="68">
        <f t="shared" ref="AD5:AD34" si="14">IF(ISBLANK($E5),"",IF(ISBLANK($I5),IF(SUM($P5,$R5)=0,0,SUM($P5,$R5)/12),IF(13-MONTH($E5)&lt;7,"",SUM($P5,$R5)/(13-MONTH($E5)))))</f>
        <v>5</v>
      </c>
      <c r="AE5" s="68">
        <f t="shared" ref="AE5:AE34" si="15">IF(ISBLANK($E5),"",IF(ISBLANK($I5),IF(SUM($P5,$R5)=0,0,SUM($P5,$R5)/12),IF(13-MONTH($E5)&lt;6,"",SUM($P5,$R5)/(13-MONTH($E5)))))</f>
        <v>5</v>
      </c>
      <c r="AF5" s="68">
        <f t="shared" ref="AF5:AF34" si="16">IF(ISBLANK($E5),"",IF(ISBLANK($I5),IF(SUM($P5,$R5)=0,0,SUM($P5,$R5)/12),IF(13-MONTH($E5)&lt;5,"",SUM($P5,$R5)/(13-MONTH($E5)))))</f>
        <v>5</v>
      </c>
      <c r="AG5" s="68">
        <f t="shared" ref="AG5:AG34" si="17">IF(ISBLANK($E5),"",IF(ISBLANK($I5),IF(SUM($P5,$R5)=0,0,SUM($P5,$R5)/12),IF(13-MONTH($E5)&lt;4,"",SUM($P5,$R5)/(13-MONTH($E5)))))</f>
        <v>5</v>
      </c>
      <c r="AH5" s="68">
        <f t="shared" ref="AH5:AH34" si="18">IF(ISBLANK($E5),"",IF(ISBLANK($I5),IF(SUM($P5,$R5)=0,0,SUM($P5,$R5)/12),IF(13-MONTH($E5)&lt;3,"",SUM($P5,$R5)/(13-MONTH($E5)))))</f>
        <v>5</v>
      </c>
      <c r="AI5" s="68">
        <f t="shared" ref="AI5:AI34" si="19">IF(ISBLANK($E5),"",IF(ISBLANK($I5),IF(SUM($P5,$R5)=0,0,SUM($P5,$R5)/12),IF(13-MONTH($E5)&lt;2,"",SUM($P5,$R5)/(13-MONTH($E5)))))</f>
        <v>5</v>
      </c>
      <c r="AJ5" s="77">
        <f t="shared" ref="AJ5:AJ34" si="20">IF(ISBLANK($E5),"",IF(ISBLANK($I5),IF(SUM($P5,$R5)=0,0,SUM($P5,$R5)/12),IF(13-MONTH($E5)&lt;1,"",SUM($P5,$R5)/(13-MONTH($E5)))))</f>
        <v>5</v>
      </c>
      <c r="AK5" s="77">
        <f t="shared" ref="AK5:AK17" si="21">SUM(Y5:AJ5)</f>
        <v>60</v>
      </c>
      <c r="AL5" s="78" t="b">
        <f t="shared" ref="AL5:AL17" si="22">IF(ISBLANK($E5),"",AND(ROUND(SUM(Y5:AJ5),2)=ROUND(SUM($P5,$R5),2)))</f>
        <v>1</v>
      </c>
      <c r="AM5" s="79">
        <f>IF(ISBLANK(F5),0,IF(ROUND(SLN(M5,G5,F5),2)+T5&lt;M5,ROUND(SLN(M5,G5,F5),2),ROUND(M5-T5-G5,2)))</f>
        <v>60</v>
      </c>
      <c r="AN5" s="77">
        <f>IF(ISBLANK(D5),"",ROUND(V5-AM5,2))</f>
        <v>420</v>
      </c>
      <c r="AO5" s="68">
        <f>IF(ISBLANK(F5),0,IF(ROUND(SLN(M5,G5,F5),2)+T5+AM5&lt;M5,ROUND(SLN(M5,G5,F5),2),ROUND(M5-T5-AM5-G5,2)))</f>
        <v>60</v>
      </c>
      <c r="AP5" s="77">
        <f>IF(ISBLANK(D5),"",ROUND(AN5-AO5,2))</f>
        <v>360</v>
      </c>
      <c r="AQ5" s="68">
        <f>IF(ISBLANK(F5),0,IF(ROUND(SLN(M5,G5,F5),2)+T5+AM5+AO5&lt;M5,ROUND(SLN(M5,G5,F5),2),ROUND(M5-T5-AM5-AO5-G5,2)))</f>
        <v>60</v>
      </c>
      <c r="AR5" s="77">
        <f>IF(ISBLANK(D5),"",ROUND(AP5-AQ5,2))</f>
        <v>300</v>
      </c>
      <c r="AS5" s="68">
        <f>IF(ISBLANK(F5),0,IF(ROUND(SLN(M5,G5,F5),2)+T5+AM5+AO5+AQ5&lt;M5,ROUND(SLN(M5,G5,F5),2),ROUND(M5-T5-AM5-AO5-AQ5-G5,2)))</f>
        <v>60</v>
      </c>
      <c r="AT5" s="77">
        <f>IF(ISBLANK(D5),"",ROUND(AR5-AS5,2))</f>
        <v>240</v>
      </c>
      <c r="AU5" s="68">
        <f>IF(ISBLANK(F5),0,IF(ROUND(SLN(M5,G5,F5),2)+T5+AM5+AO5+AQ5+AS5&lt;M5,ROUND(SLN(M5,G5,F5),2),ROUND(M5-T5-AM5-AO5-AQ5-AS5-G5,2)))</f>
        <v>60</v>
      </c>
      <c r="AV5" s="77">
        <f>IF(ISBLANK(D5),"",ROUND(AT5-AU5,2))</f>
        <v>180</v>
      </c>
      <c r="AW5" s="80">
        <f t="shared" ref="AW5:AW17" si="23">IF(ISBLANK(F5),"",IF(W5-5&lt;0,0,W5-5))</f>
        <v>3</v>
      </c>
      <c r="AX5" s="69">
        <f t="shared" ref="AX5:AX17" si="24">IF(ISBLANK(F5),"",SLN(SUM(H5:I5),G5,F5))</f>
        <v>59.999000000000002</v>
      </c>
      <c r="AY5" s="70">
        <f t="shared" ref="AY5:AY17" si="25">IF(ISBLANK(F5),"",1/F5)</f>
        <v>0.1</v>
      </c>
      <c r="AZ5" s="71">
        <f t="shared" ref="AZ5:AZ17" si="26">IF(ISBLANK(F5),"",SYD(SUM(H5:I5),G5,F5,1))</f>
        <v>109.0890909090909</v>
      </c>
      <c r="BA5" s="72">
        <f t="shared" ref="BA5:BA17" si="27">IF(ISBLANK(F5),"",AZ5/SUM(H5:I5))</f>
        <v>0.18181515151515149</v>
      </c>
      <c r="BB5" s="71">
        <f t="shared" ref="BB5:BB17" si="28">IF(ISBLANK(F5),"",BD5*(F5-1))</f>
        <v>98.180181818181822</v>
      </c>
      <c r="BC5" s="72">
        <f t="shared" ref="BC5:BC17" si="29">IF(ISBLANK(F5),"",BB5/SUM(H5:I5))</f>
        <v>0.16363363636363637</v>
      </c>
      <c r="BD5" s="73">
        <f t="shared" ref="BD5:BD17" si="30">IF(ISBLANK(F5),"",((SUM(H5:I5)-G5)*2)/(F5*(F5+1)))</f>
        <v>10.908909090909091</v>
      </c>
      <c r="BE5" s="71">
        <f t="shared" ref="BE5:BE17" si="31">IF(ISBLANK(F5),"",DDB(SUM(H5:I5),G5,F5,1))</f>
        <v>120</v>
      </c>
      <c r="BF5" s="72">
        <f t="shared" ref="BF5:BF17" si="32">IF(ISBLANK(F5),"",BE5/SUM(H5:I5))</f>
        <v>0.2</v>
      </c>
      <c r="BG5" s="71">
        <f t="shared" ref="BG5:BG17" si="33">IF(ISBLANK(F5),"",DDB(SUM(H5:I5),G5,F5,2))</f>
        <v>96</v>
      </c>
      <c r="BH5" s="72">
        <f t="shared" ref="BH5:BH17" si="34">IF(ISBLANK(F5),"",BG5/SUM(H5:I5))</f>
        <v>0.16</v>
      </c>
      <c r="BI5" s="70">
        <f t="shared" ref="BI5:BI17" si="35">IF(ISBLANK(F5),"",2/F5)</f>
        <v>0.2</v>
      </c>
      <c r="BJ5" s="71">
        <f t="shared" ref="BJ5:BJ17" si="36">IF(ISBLANK(F5),"",(SUM(H5:I5)-G5)*BK5)</f>
        <v>179.99699999999999</v>
      </c>
      <c r="BK5" s="74">
        <v>0.3</v>
      </c>
      <c r="BL5" s="71">
        <f t="shared" ref="BL5:BL17" si="37">IF(ISBLANK(F5),"",((SUM(H5:I5)-G5)-BJ5)*BN5)</f>
        <v>125.99790000000002</v>
      </c>
      <c r="BM5" s="72">
        <f t="shared" ref="BM5:BM17" si="38">IF(ISBLANK(F5),"",BL5/SUM(H5:I5))</f>
        <v>0.20999650000000003</v>
      </c>
      <c r="BN5" s="74">
        <v>0.3</v>
      </c>
      <c r="BO5" s="75">
        <f t="shared" ref="BO5:BO17" si="39">IF(ISBLANK(F5),"",((SUM(H5:I5)-G5)-BJ5-BL5)/((F5)-IF(BL5&gt;0,2,1)))</f>
        <v>36.749387500000005</v>
      </c>
    </row>
    <row r="6" spans="1:67" s="76" customFormat="1" ht="17.25" customHeight="1" x14ac:dyDescent="0.3">
      <c r="A6" s="55">
        <v>2</v>
      </c>
      <c r="B6" s="56">
        <v>2</v>
      </c>
      <c r="C6" s="57" t="s">
        <v>48</v>
      </c>
      <c r="D6" s="58" t="s">
        <v>50</v>
      </c>
      <c r="E6" s="59">
        <v>39995</v>
      </c>
      <c r="F6" s="60">
        <v>3</v>
      </c>
      <c r="G6" s="61">
        <v>0.01</v>
      </c>
      <c r="H6" s="62"/>
      <c r="I6" s="62">
        <v>900</v>
      </c>
      <c r="J6" s="62"/>
      <c r="K6" s="62"/>
      <c r="L6" s="62"/>
      <c r="M6" s="63">
        <f t="shared" si="3"/>
        <v>900</v>
      </c>
      <c r="N6" s="62"/>
      <c r="O6" s="62"/>
      <c r="P6" s="64">
        <f t="shared" si="4"/>
        <v>150</v>
      </c>
      <c r="Q6" s="65">
        <f t="shared" si="5"/>
        <v>6</v>
      </c>
      <c r="R6" s="62"/>
      <c r="S6" s="62"/>
      <c r="T6" s="64">
        <f t="shared" si="6"/>
        <v>150</v>
      </c>
      <c r="U6" s="62"/>
      <c r="V6" s="63">
        <f t="shared" si="7"/>
        <v>750</v>
      </c>
      <c r="W6" s="66">
        <f t="shared" si="8"/>
        <v>2.5</v>
      </c>
      <c r="X6" s="67"/>
      <c r="Y6" s="68" t="str">
        <f t="shared" si="9"/>
        <v/>
      </c>
      <c r="Z6" s="68" t="str">
        <f t="shared" si="10"/>
        <v/>
      </c>
      <c r="AA6" s="68" t="str">
        <f t="shared" si="11"/>
        <v/>
      </c>
      <c r="AB6" s="68" t="str">
        <f t="shared" si="12"/>
        <v/>
      </c>
      <c r="AC6" s="68" t="str">
        <f t="shared" si="13"/>
        <v/>
      </c>
      <c r="AD6" s="68" t="str">
        <f t="shared" si="14"/>
        <v/>
      </c>
      <c r="AE6" s="68">
        <f t="shared" si="15"/>
        <v>25</v>
      </c>
      <c r="AF6" s="68">
        <f t="shared" si="16"/>
        <v>25</v>
      </c>
      <c r="AG6" s="68">
        <f t="shared" si="17"/>
        <v>25</v>
      </c>
      <c r="AH6" s="68">
        <f t="shared" si="18"/>
        <v>25</v>
      </c>
      <c r="AI6" s="68">
        <f t="shared" si="19"/>
        <v>25</v>
      </c>
      <c r="AJ6" s="77">
        <f t="shared" si="20"/>
        <v>25</v>
      </c>
      <c r="AK6" s="77">
        <f t="shared" si="21"/>
        <v>150</v>
      </c>
      <c r="AL6" s="78" t="b">
        <f t="shared" si="22"/>
        <v>1</v>
      </c>
      <c r="AM6" s="79">
        <f t="shared" ref="AM6:AM33" si="40">IF(ISBLANK(F6),0,IF(ROUND(SLN(M6,G6,F6),2)+T6&lt;M6,ROUND(SLN(M6,G6,F6),2),ROUND(M6-T6-G6,2)))</f>
        <v>300</v>
      </c>
      <c r="AN6" s="77">
        <f t="shared" ref="AN6:AN33" si="41">IF(ISBLANK(D6),"",ROUND(V6-AM6,2))</f>
        <v>450</v>
      </c>
      <c r="AO6" s="68">
        <f t="shared" ref="AO6:AO33" si="42">IF(ISBLANK(F6),0,IF(ROUND(SLN(M6,G6,F6),2)+T6+AM6&lt;M6,ROUND(SLN(M6,G6,F6),2),ROUND(M6-T6-AM6-G6,2)))</f>
        <v>300</v>
      </c>
      <c r="AP6" s="77">
        <f t="shared" ref="AP6:AP33" si="43">IF(ISBLANK(D6),"",ROUND(AN6-AO6,2))</f>
        <v>150</v>
      </c>
      <c r="AQ6" s="68">
        <f t="shared" ref="AQ6:AQ33" si="44">IF(ISBLANK(F6),0,IF(ROUND(SLN(M6,G6,F6),2)+T6+AM6+AO6&lt;M6,ROUND(SLN(M6,G6,F6),2),ROUND(M6-T6-AM6-AO6-G6,2)))</f>
        <v>149.99</v>
      </c>
      <c r="AR6" s="77">
        <f t="shared" ref="AR6:AR33" si="45">IF(ISBLANK(D6),"",ROUND(AP6-AQ6,2))</f>
        <v>0.01</v>
      </c>
      <c r="AS6" s="68">
        <f t="shared" ref="AS6:AS33" si="46">IF(ISBLANK(F6),0,IF(ROUND(SLN(M6,G6,F6),2)+T6+AM6+AO6+AQ6&lt;M6,ROUND(SLN(M6,G6,F6),2),ROUND(M6-T6-AM6-AO6-AQ6-G6,2)))</f>
        <v>0</v>
      </c>
      <c r="AT6" s="77">
        <f t="shared" ref="AT6:AT33" si="47">IF(ISBLANK(D6),"",ROUND(AR6-AS6,2))</f>
        <v>0.01</v>
      </c>
      <c r="AU6" s="68">
        <f t="shared" ref="AU6:AU33" si="48">IF(ISBLANK(F6),0,IF(ROUND(SLN(M6,G6,F6),2)+T6+AM6+AO6+AQ6+AS6&lt;M6,ROUND(SLN(M6,G6,F6),2),ROUND(M6-T6-AM6-AO6-AQ6-AS6-G6,2)))</f>
        <v>0</v>
      </c>
      <c r="AV6" s="77">
        <f t="shared" ref="AV6:AV33" si="49">IF(ISBLANK(D6),"",ROUND(AT6-AU6,2))</f>
        <v>0.01</v>
      </c>
      <c r="AW6" s="80">
        <f t="shared" si="23"/>
        <v>0</v>
      </c>
      <c r="AX6" s="69">
        <f t="shared" si="24"/>
        <v>299.99666666666667</v>
      </c>
      <c r="AY6" s="70">
        <f t="shared" si="25"/>
        <v>0.33333333333333331</v>
      </c>
      <c r="AZ6" s="71">
        <f t="shared" si="26"/>
        <v>449.99500000000006</v>
      </c>
      <c r="BA6" s="72">
        <f t="shared" si="27"/>
        <v>0.49999444444444452</v>
      </c>
      <c r="BB6" s="71">
        <f t="shared" si="28"/>
        <v>299.99666666666667</v>
      </c>
      <c r="BC6" s="72">
        <f t="shared" si="29"/>
        <v>0.33332962962962964</v>
      </c>
      <c r="BD6" s="73">
        <f t="shared" si="30"/>
        <v>149.99833333333333</v>
      </c>
      <c r="BE6" s="71">
        <f t="shared" si="31"/>
        <v>600</v>
      </c>
      <c r="BF6" s="72">
        <f t="shared" si="32"/>
        <v>0.66666666666666663</v>
      </c>
      <c r="BG6" s="71">
        <f t="shared" si="33"/>
        <v>200.00000000000003</v>
      </c>
      <c r="BH6" s="72">
        <f t="shared" si="34"/>
        <v>0.22222222222222227</v>
      </c>
      <c r="BI6" s="70">
        <f t="shared" si="35"/>
        <v>0.66666666666666663</v>
      </c>
      <c r="BJ6" s="71">
        <f t="shared" si="36"/>
        <v>269.99700000000001</v>
      </c>
      <c r="BK6" s="74">
        <v>0.3</v>
      </c>
      <c r="BL6" s="71">
        <f t="shared" si="37"/>
        <v>188.99789999999999</v>
      </c>
      <c r="BM6" s="72">
        <f t="shared" si="38"/>
        <v>0.20999766666666667</v>
      </c>
      <c r="BN6" s="74">
        <v>0.3</v>
      </c>
      <c r="BO6" s="75">
        <f t="shared" si="39"/>
        <v>440.99509999999998</v>
      </c>
    </row>
    <row r="7" spans="1:67" s="76" customFormat="1" ht="17.25" customHeight="1" x14ac:dyDescent="0.3">
      <c r="A7" s="55">
        <v>3</v>
      </c>
      <c r="B7" s="56">
        <v>3</v>
      </c>
      <c r="C7" s="57" t="s">
        <v>51</v>
      </c>
      <c r="D7" s="58" t="s">
        <v>52</v>
      </c>
      <c r="E7" s="59">
        <v>40026</v>
      </c>
      <c r="F7" s="60"/>
      <c r="G7" s="61"/>
      <c r="H7" s="62"/>
      <c r="I7" s="62">
        <v>500</v>
      </c>
      <c r="J7" s="62"/>
      <c r="K7" s="62"/>
      <c r="L7" s="62"/>
      <c r="M7" s="63">
        <f t="shared" si="3"/>
        <v>500</v>
      </c>
      <c r="N7" s="62"/>
      <c r="O7" s="62"/>
      <c r="P7" s="64" t="str">
        <f t="shared" si="4"/>
        <v/>
      </c>
      <c r="Q7" s="65" t="str">
        <f t="shared" si="5"/>
        <v/>
      </c>
      <c r="R7" s="62"/>
      <c r="S7" s="62"/>
      <c r="T7" s="64" t="str">
        <f t="shared" si="6"/>
        <v/>
      </c>
      <c r="U7" s="62"/>
      <c r="V7" s="63">
        <f t="shared" si="7"/>
        <v>500</v>
      </c>
      <c r="W7" s="66" t="str">
        <f t="shared" si="8"/>
        <v/>
      </c>
      <c r="X7" s="67"/>
      <c r="Y7" s="68" t="str">
        <f t="shared" si="9"/>
        <v/>
      </c>
      <c r="Z7" s="68" t="str">
        <f t="shared" si="10"/>
        <v/>
      </c>
      <c r="AA7" s="68" t="str">
        <f t="shared" si="11"/>
        <v/>
      </c>
      <c r="AB7" s="68" t="str">
        <f t="shared" si="12"/>
        <v/>
      </c>
      <c r="AC7" s="68" t="str">
        <f t="shared" si="13"/>
        <v/>
      </c>
      <c r="AD7" s="68" t="str">
        <f t="shared" si="14"/>
        <v/>
      </c>
      <c r="AE7" s="68" t="str">
        <f t="shared" si="15"/>
        <v/>
      </c>
      <c r="AF7" s="68">
        <f t="shared" si="16"/>
        <v>0</v>
      </c>
      <c r="AG7" s="68">
        <f t="shared" si="17"/>
        <v>0</v>
      </c>
      <c r="AH7" s="68">
        <f t="shared" si="18"/>
        <v>0</v>
      </c>
      <c r="AI7" s="68">
        <f t="shared" si="19"/>
        <v>0</v>
      </c>
      <c r="AJ7" s="77">
        <f t="shared" si="20"/>
        <v>0</v>
      </c>
      <c r="AK7" s="77">
        <f t="shared" si="21"/>
        <v>0</v>
      </c>
      <c r="AL7" s="78" t="b">
        <f t="shared" si="22"/>
        <v>1</v>
      </c>
      <c r="AM7" s="79">
        <f t="shared" si="40"/>
        <v>0</v>
      </c>
      <c r="AN7" s="77">
        <f t="shared" si="41"/>
        <v>500</v>
      </c>
      <c r="AO7" s="68">
        <f t="shared" si="42"/>
        <v>0</v>
      </c>
      <c r="AP7" s="77">
        <f t="shared" si="43"/>
        <v>500</v>
      </c>
      <c r="AQ7" s="68">
        <f t="shared" si="44"/>
        <v>0</v>
      </c>
      <c r="AR7" s="77">
        <f t="shared" si="45"/>
        <v>500</v>
      </c>
      <c r="AS7" s="68">
        <f t="shared" si="46"/>
        <v>0</v>
      </c>
      <c r="AT7" s="77">
        <f t="shared" si="47"/>
        <v>500</v>
      </c>
      <c r="AU7" s="68">
        <f t="shared" si="48"/>
        <v>0</v>
      </c>
      <c r="AV7" s="77">
        <f t="shared" si="49"/>
        <v>500</v>
      </c>
      <c r="AW7" s="80" t="str">
        <f t="shared" si="23"/>
        <v/>
      </c>
      <c r="AX7" s="69" t="str">
        <f t="shared" si="24"/>
        <v/>
      </c>
      <c r="AY7" s="70" t="str">
        <f t="shared" si="25"/>
        <v/>
      </c>
      <c r="AZ7" s="71" t="str">
        <f t="shared" si="26"/>
        <v/>
      </c>
      <c r="BA7" s="72" t="str">
        <f t="shared" si="27"/>
        <v/>
      </c>
      <c r="BB7" s="71" t="str">
        <f t="shared" si="28"/>
        <v/>
      </c>
      <c r="BC7" s="72" t="str">
        <f t="shared" si="29"/>
        <v/>
      </c>
      <c r="BD7" s="73" t="str">
        <f t="shared" si="30"/>
        <v/>
      </c>
      <c r="BE7" s="71" t="str">
        <f t="shared" si="31"/>
        <v/>
      </c>
      <c r="BF7" s="72" t="str">
        <f t="shared" si="32"/>
        <v/>
      </c>
      <c r="BG7" s="71" t="str">
        <f t="shared" si="33"/>
        <v/>
      </c>
      <c r="BH7" s="72" t="str">
        <f t="shared" si="34"/>
        <v/>
      </c>
      <c r="BI7" s="70" t="str">
        <f t="shared" si="35"/>
        <v/>
      </c>
      <c r="BJ7" s="71" t="str">
        <f t="shared" si="36"/>
        <v/>
      </c>
      <c r="BK7" s="74">
        <v>0.3</v>
      </c>
      <c r="BL7" s="71" t="str">
        <f t="shared" si="37"/>
        <v/>
      </c>
      <c r="BM7" s="72" t="str">
        <f t="shared" si="38"/>
        <v/>
      </c>
      <c r="BN7" s="74">
        <v>0.3</v>
      </c>
      <c r="BO7" s="75" t="str">
        <f t="shared" si="39"/>
        <v/>
      </c>
    </row>
    <row r="8" spans="1:67" s="76" customFormat="1" ht="17.25" customHeight="1" x14ac:dyDescent="0.3">
      <c r="A8" s="55">
        <v>4</v>
      </c>
      <c r="B8" s="56"/>
      <c r="C8" s="57"/>
      <c r="D8" s="58"/>
      <c r="E8" s="59"/>
      <c r="F8" s="60"/>
      <c r="G8" s="61"/>
      <c r="H8" s="62"/>
      <c r="I8" s="62"/>
      <c r="J8" s="62"/>
      <c r="K8" s="62"/>
      <c r="L8" s="62"/>
      <c r="M8" s="63" t="str">
        <f t="shared" si="3"/>
        <v/>
      </c>
      <c r="N8" s="62"/>
      <c r="O8" s="62"/>
      <c r="P8" s="64" t="str">
        <f t="shared" si="4"/>
        <v/>
      </c>
      <c r="Q8" s="65" t="str">
        <f t="shared" si="5"/>
        <v/>
      </c>
      <c r="R8" s="62"/>
      <c r="S8" s="62"/>
      <c r="T8" s="64" t="str">
        <f t="shared" si="6"/>
        <v/>
      </c>
      <c r="U8" s="62"/>
      <c r="V8" s="63" t="str">
        <f t="shared" si="7"/>
        <v/>
      </c>
      <c r="W8" s="66" t="str">
        <f t="shared" si="8"/>
        <v/>
      </c>
      <c r="X8" s="67"/>
      <c r="Y8" s="68" t="str">
        <f t="shared" si="9"/>
        <v/>
      </c>
      <c r="Z8" s="68" t="str">
        <f t="shared" si="10"/>
        <v/>
      </c>
      <c r="AA8" s="68" t="str">
        <f t="shared" si="11"/>
        <v/>
      </c>
      <c r="AB8" s="68" t="str">
        <f t="shared" si="12"/>
        <v/>
      </c>
      <c r="AC8" s="68" t="str">
        <f t="shared" si="13"/>
        <v/>
      </c>
      <c r="AD8" s="68" t="str">
        <f t="shared" si="14"/>
        <v/>
      </c>
      <c r="AE8" s="68" t="str">
        <f t="shared" si="15"/>
        <v/>
      </c>
      <c r="AF8" s="68" t="str">
        <f t="shared" si="16"/>
        <v/>
      </c>
      <c r="AG8" s="68" t="str">
        <f t="shared" si="17"/>
        <v/>
      </c>
      <c r="AH8" s="68" t="str">
        <f t="shared" si="18"/>
        <v/>
      </c>
      <c r="AI8" s="68" t="str">
        <f t="shared" si="19"/>
        <v/>
      </c>
      <c r="AJ8" s="77" t="str">
        <f t="shared" si="20"/>
        <v/>
      </c>
      <c r="AK8" s="77">
        <f t="shared" si="21"/>
        <v>0</v>
      </c>
      <c r="AL8" s="78" t="str">
        <f t="shared" si="22"/>
        <v/>
      </c>
      <c r="AM8" s="79">
        <f t="shared" si="40"/>
        <v>0</v>
      </c>
      <c r="AN8" s="77" t="str">
        <f t="shared" si="41"/>
        <v/>
      </c>
      <c r="AO8" s="68">
        <f t="shared" si="42"/>
        <v>0</v>
      </c>
      <c r="AP8" s="77" t="str">
        <f t="shared" si="43"/>
        <v/>
      </c>
      <c r="AQ8" s="68">
        <f t="shared" si="44"/>
        <v>0</v>
      </c>
      <c r="AR8" s="77" t="str">
        <f t="shared" si="45"/>
        <v/>
      </c>
      <c r="AS8" s="68">
        <f t="shared" si="46"/>
        <v>0</v>
      </c>
      <c r="AT8" s="77" t="str">
        <f t="shared" si="47"/>
        <v/>
      </c>
      <c r="AU8" s="68">
        <f t="shared" si="48"/>
        <v>0</v>
      </c>
      <c r="AV8" s="77" t="str">
        <f t="shared" si="49"/>
        <v/>
      </c>
      <c r="AW8" s="80" t="str">
        <f t="shared" si="23"/>
        <v/>
      </c>
      <c r="AX8" s="69" t="str">
        <f t="shared" si="24"/>
        <v/>
      </c>
      <c r="AY8" s="70" t="str">
        <f t="shared" si="25"/>
        <v/>
      </c>
      <c r="AZ8" s="71" t="str">
        <f t="shared" si="26"/>
        <v/>
      </c>
      <c r="BA8" s="72" t="str">
        <f t="shared" si="27"/>
        <v/>
      </c>
      <c r="BB8" s="71" t="str">
        <f t="shared" si="28"/>
        <v/>
      </c>
      <c r="BC8" s="72" t="str">
        <f t="shared" si="29"/>
        <v/>
      </c>
      <c r="BD8" s="73" t="str">
        <f t="shared" si="30"/>
        <v/>
      </c>
      <c r="BE8" s="71" t="str">
        <f t="shared" si="31"/>
        <v/>
      </c>
      <c r="BF8" s="72" t="str">
        <f t="shared" si="32"/>
        <v/>
      </c>
      <c r="BG8" s="71" t="str">
        <f t="shared" si="33"/>
        <v/>
      </c>
      <c r="BH8" s="72" t="str">
        <f t="shared" si="34"/>
        <v/>
      </c>
      <c r="BI8" s="70" t="str">
        <f t="shared" si="35"/>
        <v/>
      </c>
      <c r="BJ8" s="71" t="str">
        <f t="shared" si="36"/>
        <v/>
      </c>
      <c r="BK8" s="74">
        <v>0.3</v>
      </c>
      <c r="BL8" s="71" t="str">
        <f t="shared" si="37"/>
        <v/>
      </c>
      <c r="BM8" s="72" t="str">
        <f t="shared" si="38"/>
        <v/>
      </c>
      <c r="BN8" s="74">
        <v>0.3</v>
      </c>
      <c r="BO8" s="75" t="str">
        <f t="shared" si="39"/>
        <v/>
      </c>
    </row>
    <row r="9" spans="1:67" s="76" customFormat="1" ht="17.25" customHeight="1" x14ac:dyDescent="0.3">
      <c r="A9" s="55">
        <v>5</v>
      </c>
      <c r="B9" s="56"/>
      <c r="C9" s="57"/>
      <c r="D9" s="58"/>
      <c r="E9" s="59"/>
      <c r="F9" s="60"/>
      <c r="G9" s="61"/>
      <c r="H9" s="62"/>
      <c r="I9" s="62"/>
      <c r="J9" s="62"/>
      <c r="K9" s="62"/>
      <c r="L9" s="62"/>
      <c r="M9" s="63" t="str">
        <f t="shared" si="3"/>
        <v/>
      </c>
      <c r="N9" s="62"/>
      <c r="O9" s="62"/>
      <c r="P9" s="64" t="str">
        <f t="shared" si="4"/>
        <v/>
      </c>
      <c r="Q9" s="65" t="str">
        <f t="shared" si="5"/>
        <v/>
      </c>
      <c r="R9" s="62"/>
      <c r="S9" s="62"/>
      <c r="T9" s="64" t="str">
        <f t="shared" si="6"/>
        <v/>
      </c>
      <c r="U9" s="62"/>
      <c r="V9" s="63" t="str">
        <f t="shared" si="7"/>
        <v/>
      </c>
      <c r="W9" s="66" t="str">
        <f t="shared" si="8"/>
        <v/>
      </c>
      <c r="X9" s="67"/>
      <c r="Y9" s="68" t="str">
        <f t="shared" si="9"/>
        <v/>
      </c>
      <c r="Z9" s="68" t="str">
        <f t="shared" si="10"/>
        <v/>
      </c>
      <c r="AA9" s="68" t="str">
        <f t="shared" si="11"/>
        <v/>
      </c>
      <c r="AB9" s="68" t="str">
        <f t="shared" si="12"/>
        <v/>
      </c>
      <c r="AC9" s="68" t="str">
        <f t="shared" si="13"/>
        <v/>
      </c>
      <c r="AD9" s="68" t="str">
        <f t="shared" si="14"/>
        <v/>
      </c>
      <c r="AE9" s="68" t="str">
        <f t="shared" si="15"/>
        <v/>
      </c>
      <c r="AF9" s="68" t="str">
        <f t="shared" si="16"/>
        <v/>
      </c>
      <c r="AG9" s="68" t="str">
        <f t="shared" si="17"/>
        <v/>
      </c>
      <c r="AH9" s="68" t="str">
        <f t="shared" si="18"/>
        <v/>
      </c>
      <c r="AI9" s="68" t="str">
        <f t="shared" si="19"/>
        <v/>
      </c>
      <c r="AJ9" s="77" t="str">
        <f t="shared" si="20"/>
        <v/>
      </c>
      <c r="AK9" s="77">
        <f t="shared" si="21"/>
        <v>0</v>
      </c>
      <c r="AL9" s="78" t="str">
        <f t="shared" si="22"/>
        <v/>
      </c>
      <c r="AM9" s="79">
        <f t="shared" si="40"/>
        <v>0</v>
      </c>
      <c r="AN9" s="77" t="str">
        <f t="shared" si="41"/>
        <v/>
      </c>
      <c r="AO9" s="68">
        <f t="shared" si="42"/>
        <v>0</v>
      </c>
      <c r="AP9" s="77" t="str">
        <f t="shared" si="43"/>
        <v/>
      </c>
      <c r="AQ9" s="68">
        <f t="shared" si="44"/>
        <v>0</v>
      </c>
      <c r="AR9" s="77" t="str">
        <f t="shared" si="45"/>
        <v/>
      </c>
      <c r="AS9" s="68">
        <f t="shared" si="46"/>
        <v>0</v>
      </c>
      <c r="AT9" s="77" t="str">
        <f t="shared" si="47"/>
        <v/>
      </c>
      <c r="AU9" s="68">
        <f t="shared" si="48"/>
        <v>0</v>
      </c>
      <c r="AV9" s="77" t="str">
        <f t="shared" si="49"/>
        <v/>
      </c>
      <c r="AW9" s="80" t="str">
        <f t="shared" si="23"/>
        <v/>
      </c>
      <c r="AX9" s="69" t="str">
        <f t="shared" si="24"/>
        <v/>
      </c>
      <c r="AY9" s="70" t="str">
        <f t="shared" si="25"/>
        <v/>
      </c>
      <c r="AZ9" s="71" t="str">
        <f t="shared" si="26"/>
        <v/>
      </c>
      <c r="BA9" s="72" t="str">
        <f t="shared" si="27"/>
        <v/>
      </c>
      <c r="BB9" s="71" t="str">
        <f t="shared" si="28"/>
        <v/>
      </c>
      <c r="BC9" s="72" t="str">
        <f t="shared" si="29"/>
        <v/>
      </c>
      <c r="BD9" s="73" t="str">
        <f t="shared" si="30"/>
        <v/>
      </c>
      <c r="BE9" s="71" t="str">
        <f t="shared" si="31"/>
        <v/>
      </c>
      <c r="BF9" s="72" t="str">
        <f t="shared" si="32"/>
        <v/>
      </c>
      <c r="BG9" s="71" t="str">
        <f t="shared" si="33"/>
        <v/>
      </c>
      <c r="BH9" s="72" t="str">
        <f t="shared" si="34"/>
        <v/>
      </c>
      <c r="BI9" s="70" t="str">
        <f t="shared" si="35"/>
        <v/>
      </c>
      <c r="BJ9" s="71" t="str">
        <f t="shared" si="36"/>
        <v/>
      </c>
      <c r="BK9" s="74">
        <v>0.3</v>
      </c>
      <c r="BL9" s="71" t="str">
        <f t="shared" si="37"/>
        <v/>
      </c>
      <c r="BM9" s="72" t="str">
        <f t="shared" si="38"/>
        <v/>
      </c>
      <c r="BN9" s="74">
        <v>0.3</v>
      </c>
      <c r="BO9" s="75" t="str">
        <f t="shared" si="39"/>
        <v/>
      </c>
    </row>
    <row r="10" spans="1:67" s="76" customFormat="1" ht="17.25" customHeight="1" x14ac:dyDescent="0.3">
      <c r="A10" s="55">
        <v>6</v>
      </c>
      <c r="B10" s="56"/>
      <c r="C10" s="57"/>
      <c r="D10" s="58"/>
      <c r="E10" s="59"/>
      <c r="F10" s="60"/>
      <c r="G10" s="61"/>
      <c r="H10" s="62"/>
      <c r="I10" s="62"/>
      <c r="J10" s="62"/>
      <c r="K10" s="62"/>
      <c r="L10" s="62"/>
      <c r="M10" s="63" t="str">
        <f t="shared" si="3"/>
        <v/>
      </c>
      <c r="N10" s="62"/>
      <c r="O10" s="62"/>
      <c r="P10" s="64" t="str">
        <f t="shared" si="4"/>
        <v/>
      </c>
      <c r="Q10" s="65" t="str">
        <f t="shared" si="5"/>
        <v/>
      </c>
      <c r="R10" s="62"/>
      <c r="S10" s="62"/>
      <c r="T10" s="64" t="str">
        <f t="shared" si="6"/>
        <v/>
      </c>
      <c r="U10" s="62"/>
      <c r="V10" s="63" t="str">
        <f t="shared" si="7"/>
        <v/>
      </c>
      <c r="W10" s="66" t="str">
        <f t="shared" si="8"/>
        <v/>
      </c>
      <c r="X10" s="67"/>
      <c r="Y10" s="68" t="str">
        <f t="shared" si="9"/>
        <v/>
      </c>
      <c r="Z10" s="68" t="str">
        <f t="shared" si="10"/>
        <v/>
      </c>
      <c r="AA10" s="68" t="str">
        <f t="shared" si="11"/>
        <v/>
      </c>
      <c r="AB10" s="68" t="str">
        <f t="shared" si="12"/>
        <v/>
      </c>
      <c r="AC10" s="68" t="str">
        <f t="shared" si="13"/>
        <v/>
      </c>
      <c r="AD10" s="68" t="str">
        <f t="shared" si="14"/>
        <v/>
      </c>
      <c r="AE10" s="68" t="str">
        <f t="shared" si="15"/>
        <v/>
      </c>
      <c r="AF10" s="68" t="str">
        <f t="shared" si="16"/>
        <v/>
      </c>
      <c r="AG10" s="68" t="str">
        <f t="shared" si="17"/>
        <v/>
      </c>
      <c r="AH10" s="68" t="str">
        <f t="shared" si="18"/>
        <v/>
      </c>
      <c r="AI10" s="68" t="str">
        <f t="shared" si="19"/>
        <v/>
      </c>
      <c r="AJ10" s="77" t="str">
        <f t="shared" si="20"/>
        <v/>
      </c>
      <c r="AK10" s="77">
        <f t="shared" si="21"/>
        <v>0</v>
      </c>
      <c r="AL10" s="78" t="str">
        <f t="shared" si="22"/>
        <v/>
      </c>
      <c r="AM10" s="79">
        <f t="shared" si="40"/>
        <v>0</v>
      </c>
      <c r="AN10" s="77" t="str">
        <f t="shared" si="41"/>
        <v/>
      </c>
      <c r="AO10" s="68">
        <f t="shared" si="42"/>
        <v>0</v>
      </c>
      <c r="AP10" s="77" t="str">
        <f t="shared" si="43"/>
        <v/>
      </c>
      <c r="AQ10" s="68">
        <f t="shared" si="44"/>
        <v>0</v>
      </c>
      <c r="AR10" s="77" t="str">
        <f t="shared" si="45"/>
        <v/>
      </c>
      <c r="AS10" s="68">
        <f t="shared" si="46"/>
        <v>0</v>
      </c>
      <c r="AT10" s="77" t="str">
        <f t="shared" si="47"/>
        <v/>
      </c>
      <c r="AU10" s="68">
        <f t="shared" si="48"/>
        <v>0</v>
      </c>
      <c r="AV10" s="77" t="str">
        <f t="shared" si="49"/>
        <v/>
      </c>
      <c r="AW10" s="80" t="str">
        <f t="shared" si="23"/>
        <v/>
      </c>
      <c r="AX10" s="69" t="str">
        <f t="shared" si="24"/>
        <v/>
      </c>
      <c r="AY10" s="70" t="str">
        <f t="shared" si="25"/>
        <v/>
      </c>
      <c r="AZ10" s="71" t="str">
        <f t="shared" si="26"/>
        <v/>
      </c>
      <c r="BA10" s="72" t="str">
        <f t="shared" si="27"/>
        <v/>
      </c>
      <c r="BB10" s="71" t="str">
        <f t="shared" si="28"/>
        <v/>
      </c>
      <c r="BC10" s="72" t="str">
        <f t="shared" si="29"/>
        <v/>
      </c>
      <c r="BD10" s="73" t="str">
        <f t="shared" si="30"/>
        <v/>
      </c>
      <c r="BE10" s="71" t="str">
        <f t="shared" si="31"/>
        <v/>
      </c>
      <c r="BF10" s="72" t="str">
        <f t="shared" si="32"/>
        <v/>
      </c>
      <c r="BG10" s="71" t="str">
        <f t="shared" si="33"/>
        <v/>
      </c>
      <c r="BH10" s="72" t="str">
        <f t="shared" si="34"/>
        <v/>
      </c>
      <c r="BI10" s="70" t="str">
        <f t="shared" si="35"/>
        <v/>
      </c>
      <c r="BJ10" s="71" t="str">
        <f t="shared" si="36"/>
        <v/>
      </c>
      <c r="BK10" s="74">
        <v>0.3</v>
      </c>
      <c r="BL10" s="71" t="str">
        <f t="shared" si="37"/>
        <v/>
      </c>
      <c r="BM10" s="72" t="str">
        <f t="shared" si="38"/>
        <v/>
      </c>
      <c r="BN10" s="74">
        <v>0.3</v>
      </c>
      <c r="BO10" s="75" t="str">
        <f t="shared" si="39"/>
        <v/>
      </c>
    </row>
    <row r="11" spans="1:67" s="76" customFormat="1" ht="17.25" customHeight="1" x14ac:dyDescent="0.3">
      <c r="A11" s="55">
        <v>7</v>
      </c>
      <c r="B11" s="56"/>
      <c r="C11" s="57"/>
      <c r="D11" s="58"/>
      <c r="E11" s="59"/>
      <c r="F11" s="60"/>
      <c r="G11" s="61"/>
      <c r="H11" s="62"/>
      <c r="I11" s="62"/>
      <c r="J11" s="62"/>
      <c r="K11" s="62"/>
      <c r="L11" s="62"/>
      <c r="M11" s="63" t="str">
        <f t="shared" si="3"/>
        <v/>
      </c>
      <c r="N11" s="62"/>
      <c r="O11" s="62"/>
      <c r="P11" s="64" t="str">
        <f t="shared" si="4"/>
        <v/>
      </c>
      <c r="Q11" s="65" t="str">
        <f t="shared" si="5"/>
        <v/>
      </c>
      <c r="R11" s="62"/>
      <c r="S11" s="62"/>
      <c r="T11" s="64" t="str">
        <f t="shared" si="6"/>
        <v/>
      </c>
      <c r="U11" s="62"/>
      <c r="V11" s="63" t="str">
        <f t="shared" si="7"/>
        <v/>
      </c>
      <c r="W11" s="66" t="str">
        <f t="shared" si="8"/>
        <v/>
      </c>
      <c r="X11" s="67"/>
      <c r="Y11" s="68" t="str">
        <f t="shared" si="9"/>
        <v/>
      </c>
      <c r="Z11" s="68" t="str">
        <f t="shared" si="10"/>
        <v/>
      </c>
      <c r="AA11" s="68" t="str">
        <f t="shared" si="11"/>
        <v/>
      </c>
      <c r="AB11" s="68" t="str">
        <f t="shared" si="12"/>
        <v/>
      </c>
      <c r="AC11" s="68" t="str">
        <f t="shared" si="13"/>
        <v/>
      </c>
      <c r="AD11" s="68" t="str">
        <f t="shared" si="14"/>
        <v/>
      </c>
      <c r="AE11" s="68" t="str">
        <f t="shared" si="15"/>
        <v/>
      </c>
      <c r="AF11" s="68" t="str">
        <f t="shared" si="16"/>
        <v/>
      </c>
      <c r="AG11" s="68" t="str">
        <f t="shared" si="17"/>
        <v/>
      </c>
      <c r="AH11" s="68" t="str">
        <f t="shared" si="18"/>
        <v/>
      </c>
      <c r="AI11" s="68" t="str">
        <f t="shared" si="19"/>
        <v/>
      </c>
      <c r="AJ11" s="77" t="str">
        <f t="shared" si="20"/>
        <v/>
      </c>
      <c r="AK11" s="77">
        <f t="shared" si="21"/>
        <v>0</v>
      </c>
      <c r="AL11" s="78" t="str">
        <f t="shared" si="22"/>
        <v/>
      </c>
      <c r="AM11" s="79">
        <f t="shared" si="40"/>
        <v>0</v>
      </c>
      <c r="AN11" s="77" t="str">
        <f t="shared" si="41"/>
        <v/>
      </c>
      <c r="AO11" s="68">
        <f t="shared" si="42"/>
        <v>0</v>
      </c>
      <c r="AP11" s="77" t="str">
        <f t="shared" si="43"/>
        <v/>
      </c>
      <c r="AQ11" s="68">
        <f t="shared" si="44"/>
        <v>0</v>
      </c>
      <c r="AR11" s="77" t="str">
        <f t="shared" si="45"/>
        <v/>
      </c>
      <c r="AS11" s="68">
        <f t="shared" si="46"/>
        <v>0</v>
      </c>
      <c r="AT11" s="77" t="str">
        <f t="shared" si="47"/>
        <v/>
      </c>
      <c r="AU11" s="68">
        <f t="shared" si="48"/>
        <v>0</v>
      </c>
      <c r="AV11" s="77" t="str">
        <f t="shared" si="49"/>
        <v/>
      </c>
      <c r="AW11" s="80" t="str">
        <f t="shared" si="23"/>
        <v/>
      </c>
      <c r="AX11" s="69" t="str">
        <f t="shared" si="24"/>
        <v/>
      </c>
      <c r="AY11" s="70" t="str">
        <f t="shared" si="25"/>
        <v/>
      </c>
      <c r="AZ11" s="71" t="str">
        <f t="shared" si="26"/>
        <v/>
      </c>
      <c r="BA11" s="72" t="str">
        <f t="shared" si="27"/>
        <v/>
      </c>
      <c r="BB11" s="71" t="str">
        <f t="shared" si="28"/>
        <v/>
      </c>
      <c r="BC11" s="72" t="str">
        <f t="shared" si="29"/>
        <v/>
      </c>
      <c r="BD11" s="73" t="str">
        <f t="shared" si="30"/>
        <v/>
      </c>
      <c r="BE11" s="71" t="str">
        <f t="shared" si="31"/>
        <v/>
      </c>
      <c r="BF11" s="72" t="str">
        <f t="shared" si="32"/>
        <v/>
      </c>
      <c r="BG11" s="71" t="str">
        <f t="shared" si="33"/>
        <v/>
      </c>
      <c r="BH11" s="72" t="str">
        <f t="shared" si="34"/>
        <v/>
      </c>
      <c r="BI11" s="70" t="str">
        <f t="shared" si="35"/>
        <v/>
      </c>
      <c r="BJ11" s="71" t="str">
        <f t="shared" si="36"/>
        <v/>
      </c>
      <c r="BK11" s="74">
        <v>0.3</v>
      </c>
      <c r="BL11" s="71" t="str">
        <f t="shared" si="37"/>
        <v/>
      </c>
      <c r="BM11" s="72" t="str">
        <f t="shared" si="38"/>
        <v/>
      </c>
      <c r="BN11" s="74">
        <v>0.3</v>
      </c>
      <c r="BO11" s="75" t="str">
        <f t="shared" si="39"/>
        <v/>
      </c>
    </row>
    <row r="12" spans="1:67" s="76" customFormat="1" ht="17.25" customHeight="1" x14ac:dyDescent="0.3">
      <c r="A12" s="55">
        <v>8</v>
      </c>
      <c r="B12" s="56"/>
      <c r="C12" s="57"/>
      <c r="D12" s="58"/>
      <c r="E12" s="59"/>
      <c r="F12" s="60"/>
      <c r="G12" s="61"/>
      <c r="H12" s="62"/>
      <c r="I12" s="62"/>
      <c r="J12" s="62"/>
      <c r="K12" s="62"/>
      <c r="L12" s="62"/>
      <c r="M12" s="63" t="str">
        <f t="shared" si="3"/>
        <v/>
      </c>
      <c r="N12" s="62"/>
      <c r="O12" s="62"/>
      <c r="P12" s="64" t="str">
        <f t="shared" si="4"/>
        <v/>
      </c>
      <c r="Q12" s="65" t="str">
        <f t="shared" si="5"/>
        <v/>
      </c>
      <c r="R12" s="62"/>
      <c r="S12" s="62"/>
      <c r="T12" s="64" t="str">
        <f t="shared" si="6"/>
        <v/>
      </c>
      <c r="U12" s="62"/>
      <c r="V12" s="63" t="str">
        <f t="shared" si="7"/>
        <v/>
      </c>
      <c r="W12" s="66" t="str">
        <f t="shared" si="8"/>
        <v/>
      </c>
      <c r="X12" s="67"/>
      <c r="Y12" s="68" t="str">
        <f t="shared" si="9"/>
        <v/>
      </c>
      <c r="Z12" s="68" t="str">
        <f t="shared" si="10"/>
        <v/>
      </c>
      <c r="AA12" s="68" t="str">
        <f t="shared" si="11"/>
        <v/>
      </c>
      <c r="AB12" s="68" t="str">
        <f t="shared" si="12"/>
        <v/>
      </c>
      <c r="AC12" s="68" t="str">
        <f t="shared" si="13"/>
        <v/>
      </c>
      <c r="AD12" s="68" t="str">
        <f t="shared" si="14"/>
        <v/>
      </c>
      <c r="AE12" s="68" t="str">
        <f t="shared" si="15"/>
        <v/>
      </c>
      <c r="AF12" s="68" t="str">
        <f t="shared" si="16"/>
        <v/>
      </c>
      <c r="AG12" s="68" t="str">
        <f t="shared" si="17"/>
        <v/>
      </c>
      <c r="AH12" s="68" t="str">
        <f t="shared" si="18"/>
        <v/>
      </c>
      <c r="AI12" s="68" t="str">
        <f t="shared" si="19"/>
        <v/>
      </c>
      <c r="AJ12" s="77" t="str">
        <f t="shared" si="20"/>
        <v/>
      </c>
      <c r="AK12" s="77">
        <f t="shared" si="21"/>
        <v>0</v>
      </c>
      <c r="AL12" s="78" t="str">
        <f t="shared" si="22"/>
        <v/>
      </c>
      <c r="AM12" s="79">
        <f t="shared" si="40"/>
        <v>0</v>
      </c>
      <c r="AN12" s="77" t="str">
        <f t="shared" si="41"/>
        <v/>
      </c>
      <c r="AO12" s="68">
        <f t="shared" si="42"/>
        <v>0</v>
      </c>
      <c r="AP12" s="77" t="str">
        <f t="shared" si="43"/>
        <v/>
      </c>
      <c r="AQ12" s="68">
        <f t="shared" si="44"/>
        <v>0</v>
      </c>
      <c r="AR12" s="77" t="str">
        <f t="shared" si="45"/>
        <v/>
      </c>
      <c r="AS12" s="68">
        <f t="shared" si="46"/>
        <v>0</v>
      </c>
      <c r="AT12" s="77" t="str">
        <f t="shared" si="47"/>
        <v/>
      </c>
      <c r="AU12" s="68">
        <f t="shared" si="48"/>
        <v>0</v>
      </c>
      <c r="AV12" s="77" t="str">
        <f t="shared" si="49"/>
        <v/>
      </c>
      <c r="AW12" s="80" t="str">
        <f t="shared" si="23"/>
        <v/>
      </c>
      <c r="AX12" s="69" t="str">
        <f t="shared" si="24"/>
        <v/>
      </c>
      <c r="AY12" s="70" t="str">
        <f t="shared" si="25"/>
        <v/>
      </c>
      <c r="AZ12" s="71" t="str">
        <f t="shared" si="26"/>
        <v/>
      </c>
      <c r="BA12" s="72" t="str">
        <f t="shared" si="27"/>
        <v/>
      </c>
      <c r="BB12" s="71" t="str">
        <f t="shared" si="28"/>
        <v/>
      </c>
      <c r="BC12" s="72" t="str">
        <f t="shared" si="29"/>
        <v/>
      </c>
      <c r="BD12" s="73" t="str">
        <f t="shared" si="30"/>
        <v/>
      </c>
      <c r="BE12" s="71" t="str">
        <f t="shared" si="31"/>
        <v/>
      </c>
      <c r="BF12" s="72" t="str">
        <f t="shared" si="32"/>
        <v/>
      </c>
      <c r="BG12" s="71" t="str">
        <f t="shared" si="33"/>
        <v/>
      </c>
      <c r="BH12" s="72" t="str">
        <f t="shared" si="34"/>
        <v/>
      </c>
      <c r="BI12" s="70" t="str">
        <f t="shared" si="35"/>
        <v/>
      </c>
      <c r="BJ12" s="71" t="str">
        <f t="shared" si="36"/>
        <v/>
      </c>
      <c r="BK12" s="74">
        <v>0.3</v>
      </c>
      <c r="BL12" s="71" t="str">
        <f t="shared" si="37"/>
        <v/>
      </c>
      <c r="BM12" s="72" t="str">
        <f t="shared" si="38"/>
        <v/>
      </c>
      <c r="BN12" s="74">
        <v>0.3</v>
      </c>
      <c r="BO12" s="75" t="str">
        <f t="shared" si="39"/>
        <v/>
      </c>
    </row>
    <row r="13" spans="1:67" s="76" customFormat="1" ht="17.25" customHeight="1" x14ac:dyDescent="0.3">
      <c r="A13" s="55">
        <v>9</v>
      </c>
      <c r="B13" s="56"/>
      <c r="C13" s="57"/>
      <c r="D13" s="58"/>
      <c r="E13" s="59"/>
      <c r="F13" s="60"/>
      <c r="G13" s="61"/>
      <c r="H13" s="62"/>
      <c r="I13" s="62"/>
      <c r="J13" s="62"/>
      <c r="K13" s="62"/>
      <c r="L13" s="62"/>
      <c r="M13" s="63" t="str">
        <f t="shared" si="3"/>
        <v/>
      </c>
      <c r="N13" s="62"/>
      <c r="O13" s="62"/>
      <c r="P13" s="64" t="str">
        <f t="shared" si="4"/>
        <v/>
      </c>
      <c r="Q13" s="65" t="str">
        <f t="shared" si="5"/>
        <v/>
      </c>
      <c r="R13" s="62"/>
      <c r="S13" s="62"/>
      <c r="T13" s="64" t="str">
        <f t="shared" si="6"/>
        <v/>
      </c>
      <c r="U13" s="62"/>
      <c r="V13" s="63" t="str">
        <f t="shared" si="7"/>
        <v/>
      </c>
      <c r="W13" s="66" t="str">
        <f t="shared" si="8"/>
        <v/>
      </c>
      <c r="X13" s="67"/>
      <c r="Y13" s="68" t="str">
        <f t="shared" si="9"/>
        <v/>
      </c>
      <c r="Z13" s="68" t="str">
        <f t="shared" si="10"/>
        <v/>
      </c>
      <c r="AA13" s="68" t="str">
        <f t="shared" si="11"/>
        <v/>
      </c>
      <c r="AB13" s="68" t="str">
        <f t="shared" si="12"/>
        <v/>
      </c>
      <c r="AC13" s="68" t="str">
        <f t="shared" si="13"/>
        <v/>
      </c>
      <c r="AD13" s="68" t="str">
        <f t="shared" si="14"/>
        <v/>
      </c>
      <c r="AE13" s="68" t="str">
        <f t="shared" si="15"/>
        <v/>
      </c>
      <c r="AF13" s="68" t="str">
        <f t="shared" si="16"/>
        <v/>
      </c>
      <c r="AG13" s="68" t="str">
        <f t="shared" si="17"/>
        <v/>
      </c>
      <c r="AH13" s="68" t="str">
        <f t="shared" si="18"/>
        <v/>
      </c>
      <c r="AI13" s="68" t="str">
        <f t="shared" si="19"/>
        <v/>
      </c>
      <c r="AJ13" s="77" t="str">
        <f t="shared" si="20"/>
        <v/>
      </c>
      <c r="AK13" s="77">
        <f t="shared" si="21"/>
        <v>0</v>
      </c>
      <c r="AL13" s="78" t="str">
        <f t="shared" si="22"/>
        <v/>
      </c>
      <c r="AM13" s="79">
        <f t="shared" si="40"/>
        <v>0</v>
      </c>
      <c r="AN13" s="77" t="str">
        <f t="shared" si="41"/>
        <v/>
      </c>
      <c r="AO13" s="68">
        <f t="shared" si="42"/>
        <v>0</v>
      </c>
      <c r="AP13" s="77" t="str">
        <f t="shared" si="43"/>
        <v/>
      </c>
      <c r="AQ13" s="68">
        <f t="shared" si="44"/>
        <v>0</v>
      </c>
      <c r="AR13" s="77" t="str">
        <f t="shared" si="45"/>
        <v/>
      </c>
      <c r="AS13" s="68">
        <f t="shared" si="46"/>
        <v>0</v>
      </c>
      <c r="AT13" s="77" t="str">
        <f t="shared" si="47"/>
        <v/>
      </c>
      <c r="AU13" s="68">
        <f t="shared" si="48"/>
        <v>0</v>
      </c>
      <c r="AV13" s="77" t="str">
        <f t="shared" si="49"/>
        <v/>
      </c>
      <c r="AW13" s="80" t="str">
        <f t="shared" si="23"/>
        <v/>
      </c>
      <c r="AX13" s="69" t="str">
        <f t="shared" si="24"/>
        <v/>
      </c>
      <c r="AY13" s="70" t="str">
        <f t="shared" si="25"/>
        <v/>
      </c>
      <c r="AZ13" s="71" t="str">
        <f t="shared" si="26"/>
        <v/>
      </c>
      <c r="BA13" s="72" t="str">
        <f t="shared" si="27"/>
        <v/>
      </c>
      <c r="BB13" s="71" t="str">
        <f t="shared" si="28"/>
        <v/>
      </c>
      <c r="BC13" s="72" t="str">
        <f t="shared" si="29"/>
        <v/>
      </c>
      <c r="BD13" s="73" t="str">
        <f t="shared" si="30"/>
        <v/>
      </c>
      <c r="BE13" s="71" t="str">
        <f t="shared" si="31"/>
        <v/>
      </c>
      <c r="BF13" s="72" t="str">
        <f t="shared" si="32"/>
        <v/>
      </c>
      <c r="BG13" s="71" t="str">
        <f t="shared" si="33"/>
        <v/>
      </c>
      <c r="BH13" s="72" t="str">
        <f t="shared" si="34"/>
        <v/>
      </c>
      <c r="BI13" s="70" t="str">
        <f t="shared" si="35"/>
        <v/>
      </c>
      <c r="BJ13" s="71" t="str">
        <f t="shared" si="36"/>
        <v/>
      </c>
      <c r="BK13" s="74">
        <v>0.3</v>
      </c>
      <c r="BL13" s="71" t="str">
        <f t="shared" si="37"/>
        <v/>
      </c>
      <c r="BM13" s="72" t="str">
        <f t="shared" si="38"/>
        <v/>
      </c>
      <c r="BN13" s="74">
        <v>0.3</v>
      </c>
      <c r="BO13" s="75" t="str">
        <f t="shared" si="39"/>
        <v/>
      </c>
    </row>
    <row r="14" spans="1:67" s="76" customFormat="1" ht="17.25" customHeight="1" x14ac:dyDescent="0.3">
      <c r="A14" s="55">
        <v>10</v>
      </c>
      <c r="B14" s="56"/>
      <c r="C14" s="57"/>
      <c r="D14" s="58"/>
      <c r="E14" s="59"/>
      <c r="F14" s="60"/>
      <c r="G14" s="61"/>
      <c r="H14" s="62"/>
      <c r="I14" s="62"/>
      <c r="J14" s="62"/>
      <c r="K14" s="62"/>
      <c r="L14" s="62"/>
      <c r="M14" s="63" t="str">
        <f t="shared" si="3"/>
        <v/>
      </c>
      <c r="N14" s="62"/>
      <c r="O14" s="62"/>
      <c r="P14" s="64" t="str">
        <f t="shared" si="4"/>
        <v/>
      </c>
      <c r="Q14" s="65" t="str">
        <f t="shared" si="5"/>
        <v/>
      </c>
      <c r="R14" s="62"/>
      <c r="S14" s="62"/>
      <c r="T14" s="64" t="str">
        <f t="shared" si="6"/>
        <v/>
      </c>
      <c r="U14" s="62"/>
      <c r="V14" s="63" t="str">
        <f t="shared" si="7"/>
        <v/>
      </c>
      <c r="W14" s="66" t="str">
        <f t="shared" si="8"/>
        <v/>
      </c>
      <c r="X14" s="67"/>
      <c r="Y14" s="68" t="str">
        <f t="shared" si="9"/>
        <v/>
      </c>
      <c r="Z14" s="68" t="str">
        <f t="shared" si="10"/>
        <v/>
      </c>
      <c r="AA14" s="68" t="str">
        <f t="shared" si="11"/>
        <v/>
      </c>
      <c r="AB14" s="68" t="str">
        <f t="shared" si="12"/>
        <v/>
      </c>
      <c r="AC14" s="68" t="str">
        <f t="shared" si="13"/>
        <v/>
      </c>
      <c r="AD14" s="68" t="str">
        <f t="shared" si="14"/>
        <v/>
      </c>
      <c r="AE14" s="68" t="str">
        <f t="shared" si="15"/>
        <v/>
      </c>
      <c r="AF14" s="68" t="str">
        <f t="shared" si="16"/>
        <v/>
      </c>
      <c r="AG14" s="68" t="str">
        <f t="shared" si="17"/>
        <v/>
      </c>
      <c r="AH14" s="68" t="str">
        <f t="shared" si="18"/>
        <v/>
      </c>
      <c r="AI14" s="68" t="str">
        <f t="shared" si="19"/>
        <v/>
      </c>
      <c r="AJ14" s="77" t="str">
        <f t="shared" si="20"/>
        <v/>
      </c>
      <c r="AK14" s="77">
        <f t="shared" si="21"/>
        <v>0</v>
      </c>
      <c r="AL14" s="78" t="str">
        <f t="shared" si="22"/>
        <v/>
      </c>
      <c r="AM14" s="79">
        <f t="shared" si="40"/>
        <v>0</v>
      </c>
      <c r="AN14" s="77" t="str">
        <f t="shared" si="41"/>
        <v/>
      </c>
      <c r="AO14" s="68">
        <f t="shared" si="42"/>
        <v>0</v>
      </c>
      <c r="AP14" s="77" t="str">
        <f t="shared" si="43"/>
        <v/>
      </c>
      <c r="AQ14" s="68">
        <f t="shared" si="44"/>
        <v>0</v>
      </c>
      <c r="AR14" s="77" t="str">
        <f t="shared" si="45"/>
        <v/>
      </c>
      <c r="AS14" s="68">
        <f t="shared" si="46"/>
        <v>0</v>
      </c>
      <c r="AT14" s="77" t="str">
        <f t="shared" si="47"/>
        <v/>
      </c>
      <c r="AU14" s="68">
        <f t="shared" si="48"/>
        <v>0</v>
      </c>
      <c r="AV14" s="77" t="str">
        <f t="shared" si="49"/>
        <v/>
      </c>
      <c r="AW14" s="80" t="str">
        <f t="shared" si="23"/>
        <v/>
      </c>
      <c r="AX14" s="69" t="str">
        <f t="shared" si="24"/>
        <v/>
      </c>
      <c r="AY14" s="70" t="str">
        <f t="shared" si="25"/>
        <v/>
      </c>
      <c r="AZ14" s="71" t="str">
        <f t="shared" si="26"/>
        <v/>
      </c>
      <c r="BA14" s="72" t="str">
        <f t="shared" si="27"/>
        <v/>
      </c>
      <c r="BB14" s="71" t="str">
        <f t="shared" si="28"/>
        <v/>
      </c>
      <c r="BC14" s="72" t="str">
        <f t="shared" si="29"/>
        <v/>
      </c>
      <c r="BD14" s="73" t="str">
        <f t="shared" si="30"/>
        <v/>
      </c>
      <c r="BE14" s="71" t="str">
        <f t="shared" si="31"/>
        <v/>
      </c>
      <c r="BF14" s="72" t="str">
        <f t="shared" si="32"/>
        <v/>
      </c>
      <c r="BG14" s="71" t="str">
        <f t="shared" si="33"/>
        <v/>
      </c>
      <c r="BH14" s="72" t="str">
        <f t="shared" si="34"/>
        <v/>
      </c>
      <c r="BI14" s="70" t="str">
        <f t="shared" si="35"/>
        <v/>
      </c>
      <c r="BJ14" s="71" t="str">
        <f t="shared" si="36"/>
        <v/>
      </c>
      <c r="BK14" s="74">
        <v>0.3</v>
      </c>
      <c r="BL14" s="71" t="str">
        <f t="shared" si="37"/>
        <v/>
      </c>
      <c r="BM14" s="72" t="str">
        <f t="shared" si="38"/>
        <v/>
      </c>
      <c r="BN14" s="74">
        <v>0.3</v>
      </c>
      <c r="BO14" s="75" t="str">
        <f t="shared" si="39"/>
        <v/>
      </c>
    </row>
    <row r="15" spans="1:67" s="76" customFormat="1" ht="17.25" customHeight="1" x14ac:dyDescent="0.3">
      <c r="A15" s="55">
        <v>11</v>
      </c>
      <c r="B15" s="56"/>
      <c r="C15" s="57"/>
      <c r="D15" s="58"/>
      <c r="E15" s="59"/>
      <c r="F15" s="60"/>
      <c r="G15" s="61"/>
      <c r="H15" s="62"/>
      <c r="I15" s="62"/>
      <c r="J15" s="62"/>
      <c r="K15" s="62"/>
      <c r="L15" s="62"/>
      <c r="M15" s="63" t="str">
        <f t="shared" si="3"/>
        <v/>
      </c>
      <c r="N15" s="62"/>
      <c r="O15" s="62"/>
      <c r="P15" s="64" t="str">
        <f t="shared" si="4"/>
        <v/>
      </c>
      <c r="Q15" s="65" t="str">
        <f t="shared" si="5"/>
        <v/>
      </c>
      <c r="R15" s="62"/>
      <c r="S15" s="62"/>
      <c r="T15" s="64" t="str">
        <f t="shared" si="6"/>
        <v/>
      </c>
      <c r="U15" s="62"/>
      <c r="V15" s="63" t="str">
        <f t="shared" si="7"/>
        <v/>
      </c>
      <c r="W15" s="66" t="str">
        <f t="shared" si="8"/>
        <v/>
      </c>
      <c r="X15" s="67"/>
      <c r="Y15" s="68" t="str">
        <f t="shared" si="9"/>
        <v/>
      </c>
      <c r="Z15" s="68" t="str">
        <f t="shared" si="10"/>
        <v/>
      </c>
      <c r="AA15" s="68" t="str">
        <f t="shared" si="11"/>
        <v/>
      </c>
      <c r="AB15" s="68" t="str">
        <f t="shared" si="12"/>
        <v/>
      </c>
      <c r="AC15" s="68" t="str">
        <f t="shared" si="13"/>
        <v/>
      </c>
      <c r="AD15" s="68" t="str">
        <f t="shared" si="14"/>
        <v/>
      </c>
      <c r="AE15" s="68" t="str">
        <f t="shared" si="15"/>
        <v/>
      </c>
      <c r="AF15" s="68" t="str">
        <f t="shared" si="16"/>
        <v/>
      </c>
      <c r="AG15" s="68" t="str">
        <f t="shared" si="17"/>
        <v/>
      </c>
      <c r="AH15" s="68" t="str">
        <f t="shared" si="18"/>
        <v/>
      </c>
      <c r="AI15" s="68" t="str">
        <f t="shared" si="19"/>
        <v/>
      </c>
      <c r="AJ15" s="77" t="str">
        <f t="shared" si="20"/>
        <v/>
      </c>
      <c r="AK15" s="77">
        <f t="shared" si="21"/>
        <v>0</v>
      </c>
      <c r="AL15" s="78" t="str">
        <f t="shared" si="22"/>
        <v/>
      </c>
      <c r="AM15" s="79">
        <f t="shared" si="40"/>
        <v>0</v>
      </c>
      <c r="AN15" s="77" t="str">
        <f t="shared" si="41"/>
        <v/>
      </c>
      <c r="AO15" s="68">
        <f t="shared" si="42"/>
        <v>0</v>
      </c>
      <c r="AP15" s="77" t="str">
        <f t="shared" si="43"/>
        <v/>
      </c>
      <c r="AQ15" s="68">
        <f t="shared" si="44"/>
        <v>0</v>
      </c>
      <c r="AR15" s="77" t="str">
        <f t="shared" si="45"/>
        <v/>
      </c>
      <c r="AS15" s="68">
        <f t="shared" si="46"/>
        <v>0</v>
      </c>
      <c r="AT15" s="77" t="str">
        <f t="shared" si="47"/>
        <v/>
      </c>
      <c r="AU15" s="68">
        <f t="shared" si="48"/>
        <v>0</v>
      </c>
      <c r="AV15" s="77" t="str">
        <f t="shared" si="49"/>
        <v/>
      </c>
      <c r="AW15" s="80" t="str">
        <f t="shared" si="23"/>
        <v/>
      </c>
      <c r="AX15" s="69" t="str">
        <f t="shared" si="24"/>
        <v/>
      </c>
      <c r="AY15" s="70" t="str">
        <f t="shared" si="25"/>
        <v/>
      </c>
      <c r="AZ15" s="71" t="str">
        <f t="shared" si="26"/>
        <v/>
      </c>
      <c r="BA15" s="72" t="str">
        <f t="shared" si="27"/>
        <v/>
      </c>
      <c r="BB15" s="71" t="str">
        <f t="shared" si="28"/>
        <v/>
      </c>
      <c r="BC15" s="72" t="str">
        <f t="shared" si="29"/>
        <v/>
      </c>
      <c r="BD15" s="73" t="str">
        <f t="shared" si="30"/>
        <v/>
      </c>
      <c r="BE15" s="71" t="str">
        <f t="shared" si="31"/>
        <v/>
      </c>
      <c r="BF15" s="72" t="str">
        <f t="shared" si="32"/>
        <v/>
      </c>
      <c r="BG15" s="71" t="str">
        <f t="shared" si="33"/>
        <v/>
      </c>
      <c r="BH15" s="72" t="str">
        <f t="shared" si="34"/>
        <v/>
      </c>
      <c r="BI15" s="70" t="str">
        <f t="shared" si="35"/>
        <v/>
      </c>
      <c r="BJ15" s="71" t="str">
        <f t="shared" si="36"/>
        <v/>
      </c>
      <c r="BK15" s="74">
        <v>0.3</v>
      </c>
      <c r="BL15" s="71" t="str">
        <f t="shared" si="37"/>
        <v/>
      </c>
      <c r="BM15" s="72" t="str">
        <f t="shared" si="38"/>
        <v/>
      </c>
      <c r="BN15" s="74">
        <v>0.3</v>
      </c>
      <c r="BO15" s="75" t="str">
        <f t="shared" si="39"/>
        <v/>
      </c>
    </row>
    <row r="16" spans="1:67" s="76" customFormat="1" ht="17.25" customHeight="1" x14ac:dyDescent="0.3">
      <c r="A16" s="55">
        <v>12</v>
      </c>
      <c r="B16" s="56"/>
      <c r="C16" s="57"/>
      <c r="D16" s="58"/>
      <c r="E16" s="59"/>
      <c r="F16" s="60"/>
      <c r="G16" s="61"/>
      <c r="H16" s="62"/>
      <c r="I16" s="62"/>
      <c r="J16" s="62"/>
      <c r="K16" s="62"/>
      <c r="L16" s="62"/>
      <c r="M16" s="63" t="str">
        <f t="shared" si="3"/>
        <v/>
      </c>
      <c r="N16" s="62"/>
      <c r="O16" s="62"/>
      <c r="P16" s="64" t="str">
        <f t="shared" si="4"/>
        <v/>
      </c>
      <c r="Q16" s="65" t="str">
        <f t="shared" si="5"/>
        <v/>
      </c>
      <c r="R16" s="62"/>
      <c r="S16" s="62"/>
      <c r="T16" s="64" t="str">
        <f t="shared" si="6"/>
        <v/>
      </c>
      <c r="U16" s="62"/>
      <c r="V16" s="63" t="str">
        <f t="shared" si="7"/>
        <v/>
      </c>
      <c r="W16" s="66" t="str">
        <f t="shared" si="8"/>
        <v/>
      </c>
      <c r="X16" s="67"/>
      <c r="Y16" s="68" t="str">
        <f t="shared" si="9"/>
        <v/>
      </c>
      <c r="Z16" s="68" t="str">
        <f t="shared" si="10"/>
        <v/>
      </c>
      <c r="AA16" s="68" t="str">
        <f t="shared" si="11"/>
        <v/>
      </c>
      <c r="AB16" s="68" t="str">
        <f t="shared" si="12"/>
        <v/>
      </c>
      <c r="AC16" s="68" t="str">
        <f t="shared" si="13"/>
        <v/>
      </c>
      <c r="AD16" s="68" t="str">
        <f t="shared" si="14"/>
        <v/>
      </c>
      <c r="AE16" s="68" t="str">
        <f t="shared" si="15"/>
        <v/>
      </c>
      <c r="AF16" s="68" t="str">
        <f t="shared" si="16"/>
        <v/>
      </c>
      <c r="AG16" s="68" t="str">
        <f t="shared" si="17"/>
        <v/>
      </c>
      <c r="AH16" s="68" t="str">
        <f t="shared" si="18"/>
        <v/>
      </c>
      <c r="AI16" s="68" t="str">
        <f t="shared" si="19"/>
        <v/>
      </c>
      <c r="AJ16" s="77" t="str">
        <f t="shared" si="20"/>
        <v/>
      </c>
      <c r="AK16" s="77">
        <f t="shared" si="21"/>
        <v>0</v>
      </c>
      <c r="AL16" s="78" t="str">
        <f t="shared" si="22"/>
        <v/>
      </c>
      <c r="AM16" s="79">
        <f t="shared" si="40"/>
        <v>0</v>
      </c>
      <c r="AN16" s="77" t="str">
        <f t="shared" si="41"/>
        <v/>
      </c>
      <c r="AO16" s="68">
        <f t="shared" si="42"/>
        <v>0</v>
      </c>
      <c r="AP16" s="77" t="str">
        <f t="shared" si="43"/>
        <v/>
      </c>
      <c r="AQ16" s="68">
        <f t="shared" si="44"/>
        <v>0</v>
      </c>
      <c r="AR16" s="77" t="str">
        <f t="shared" si="45"/>
        <v/>
      </c>
      <c r="AS16" s="68">
        <f t="shared" si="46"/>
        <v>0</v>
      </c>
      <c r="AT16" s="77" t="str">
        <f t="shared" si="47"/>
        <v/>
      </c>
      <c r="AU16" s="68">
        <f t="shared" si="48"/>
        <v>0</v>
      </c>
      <c r="AV16" s="77" t="str">
        <f t="shared" si="49"/>
        <v/>
      </c>
      <c r="AW16" s="80" t="str">
        <f t="shared" si="23"/>
        <v/>
      </c>
      <c r="AX16" s="69" t="str">
        <f t="shared" si="24"/>
        <v/>
      </c>
      <c r="AY16" s="70" t="str">
        <f t="shared" si="25"/>
        <v/>
      </c>
      <c r="AZ16" s="71" t="str">
        <f t="shared" si="26"/>
        <v/>
      </c>
      <c r="BA16" s="72" t="str">
        <f t="shared" si="27"/>
        <v/>
      </c>
      <c r="BB16" s="71" t="str">
        <f t="shared" si="28"/>
        <v/>
      </c>
      <c r="BC16" s="72" t="str">
        <f t="shared" si="29"/>
        <v/>
      </c>
      <c r="BD16" s="73" t="str">
        <f t="shared" si="30"/>
        <v/>
      </c>
      <c r="BE16" s="71" t="str">
        <f t="shared" si="31"/>
        <v/>
      </c>
      <c r="BF16" s="72" t="str">
        <f t="shared" si="32"/>
        <v/>
      </c>
      <c r="BG16" s="71" t="str">
        <f t="shared" si="33"/>
        <v/>
      </c>
      <c r="BH16" s="72" t="str">
        <f t="shared" si="34"/>
        <v/>
      </c>
      <c r="BI16" s="70" t="str">
        <f t="shared" si="35"/>
        <v/>
      </c>
      <c r="BJ16" s="71" t="str">
        <f t="shared" si="36"/>
        <v/>
      </c>
      <c r="BK16" s="74">
        <v>0.3</v>
      </c>
      <c r="BL16" s="71" t="str">
        <f t="shared" si="37"/>
        <v/>
      </c>
      <c r="BM16" s="72" t="str">
        <f t="shared" si="38"/>
        <v/>
      </c>
      <c r="BN16" s="74">
        <v>0.3</v>
      </c>
      <c r="BO16" s="75" t="str">
        <f t="shared" si="39"/>
        <v/>
      </c>
    </row>
    <row r="17" spans="1:67" s="76" customFormat="1" ht="17.25" customHeight="1" x14ac:dyDescent="0.3">
      <c r="A17" s="55">
        <v>13</v>
      </c>
      <c r="B17" s="56"/>
      <c r="C17" s="57"/>
      <c r="D17" s="58"/>
      <c r="E17" s="59"/>
      <c r="F17" s="60"/>
      <c r="G17" s="61"/>
      <c r="H17" s="62"/>
      <c r="I17" s="62"/>
      <c r="J17" s="62"/>
      <c r="K17" s="62"/>
      <c r="L17" s="62"/>
      <c r="M17" s="63" t="str">
        <f t="shared" si="3"/>
        <v/>
      </c>
      <c r="N17" s="62"/>
      <c r="O17" s="62"/>
      <c r="P17" s="64" t="str">
        <f t="shared" si="4"/>
        <v/>
      </c>
      <c r="Q17" s="65" t="str">
        <f t="shared" si="5"/>
        <v/>
      </c>
      <c r="R17" s="62"/>
      <c r="S17" s="62"/>
      <c r="T17" s="64" t="str">
        <f t="shared" si="6"/>
        <v/>
      </c>
      <c r="U17" s="62"/>
      <c r="V17" s="63" t="str">
        <f t="shared" si="7"/>
        <v/>
      </c>
      <c r="W17" s="66" t="str">
        <f t="shared" si="8"/>
        <v/>
      </c>
      <c r="X17" s="67"/>
      <c r="Y17" s="68" t="str">
        <f t="shared" si="9"/>
        <v/>
      </c>
      <c r="Z17" s="68" t="str">
        <f t="shared" si="10"/>
        <v/>
      </c>
      <c r="AA17" s="68" t="str">
        <f t="shared" si="11"/>
        <v/>
      </c>
      <c r="AB17" s="68" t="str">
        <f t="shared" si="12"/>
        <v/>
      </c>
      <c r="AC17" s="68" t="str">
        <f t="shared" si="13"/>
        <v/>
      </c>
      <c r="AD17" s="68" t="str">
        <f t="shared" si="14"/>
        <v/>
      </c>
      <c r="AE17" s="68" t="str">
        <f t="shared" si="15"/>
        <v/>
      </c>
      <c r="AF17" s="68" t="str">
        <f t="shared" si="16"/>
        <v/>
      </c>
      <c r="AG17" s="68" t="str">
        <f t="shared" si="17"/>
        <v/>
      </c>
      <c r="AH17" s="68" t="str">
        <f t="shared" si="18"/>
        <v/>
      </c>
      <c r="AI17" s="68" t="str">
        <f t="shared" si="19"/>
        <v/>
      </c>
      <c r="AJ17" s="77" t="str">
        <f t="shared" si="20"/>
        <v/>
      </c>
      <c r="AK17" s="77">
        <f t="shared" si="21"/>
        <v>0</v>
      </c>
      <c r="AL17" s="78" t="str">
        <f t="shared" si="22"/>
        <v/>
      </c>
      <c r="AM17" s="79">
        <f t="shared" si="40"/>
        <v>0</v>
      </c>
      <c r="AN17" s="77" t="str">
        <f t="shared" si="41"/>
        <v/>
      </c>
      <c r="AO17" s="68">
        <f t="shared" si="42"/>
        <v>0</v>
      </c>
      <c r="AP17" s="77" t="str">
        <f t="shared" si="43"/>
        <v/>
      </c>
      <c r="AQ17" s="68">
        <f t="shared" si="44"/>
        <v>0</v>
      </c>
      <c r="AR17" s="77" t="str">
        <f t="shared" si="45"/>
        <v/>
      </c>
      <c r="AS17" s="68">
        <f t="shared" si="46"/>
        <v>0</v>
      </c>
      <c r="AT17" s="77" t="str">
        <f t="shared" si="47"/>
        <v/>
      </c>
      <c r="AU17" s="68">
        <f t="shared" si="48"/>
        <v>0</v>
      </c>
      <c r="AV17" s="77" t="str">
        <f t="shared" si="49"/>
        <v/>
      </c>
      <c r="AW17" s="80" t="str">
        <f t="shared" si="23"/>
        <v/>
      </c>
      <c r="AX17" s="69" t="str">
        <f t="shared" si="24"/>
        <v/>
      </c>
      <c r="AY17" s="70" t="str">
        <f t="shared" si="25"/>
        <v/>
      </c>
      <c r="AZ17" s="71" t="str">
        <f t="shared" si="26"/>
        <v/>
      </c>
      <c r="BA17" s="72" t="str">
        <f t="shared" si="27"/>
        <v/>
      </c>
      <c r="BB17" s="71" t="str">
        <f t="shared" si="28"/>
        <v/>
      </c>
      <c r="BC17" s="72" t="str">
        <f t="shared" si="29"/>
        <v/>
      </c>
      <c r="BD17" s="73" t="str">
        <f t="shared" si="30"/>
        <v/>
      </c>
      <c r="BE17" s="71" t="str">
        <f t="shared" si="31"/>
        <v/>
      </c>
      <c r="BF17" s="72" t="str">
        <f t="shared" si="32"/>
        <v/>
      </c>
      <c r="BG17" s="71" t="str">
        <f t="shared" si="33"/>
        <v/>
      </c>
      <c r="BH17" s="72" t="str">
        <f t="shared" si="34"/>
        <v/>
      </c>
      <c r="BI17" s="70" t="str">
        <f t="shared" si="35"/>
        <v/>
      </c>
      <c r="BJ17" s="71" t="str">
        <f t="shared" si="36"/>
        <v/>
      </c>
      <c r="BK17" s="74">
        <v>0.3</v>
      </c>
      <c r="BL17" s="71" t="str">
        <f t="shared" si="37"/>
        <v/>
      </c>
      <c r="BM17" s="72" t="str">
        <f t="shared" si="38"/>
        <v/>
      </c>
      <c r="BN17" s="74">
        <v>0.3</v>
      </c>
      <c r="BO17" s="75" t="str">
        <f t="shared" si="39"/>
        <v/>
      </c>
    </row>
    <row r="18" spans="1:67" s="76" customFormat="1" ht="17.25" customHeight="1" x14ac:dyDescent="0.3">
      <c r="A18" s="55">
        <v>14</v>
      </c>
      <c r="B18" s="56"/>
      <c r="C18" s="57"/>
      <c r="D18" s="58"/>
      <c r="E18" s="59"/>
      <c r="F18" s="60"/>
      <c r="G18" s="61"/>
      <c r="H18" s="62"/>
      <c r="I18" s="62"/>
      <c r="J18" s="62"/>
      <c r="K18" s="62"/>
      <c r="L18" s="62"/>
      <c r="M18" s="63" t="str">
        <f t="shared" ref="M18:M29" si="50">IF(ISBLANK(E18),"",ROUND(SUM(H18:L18),2))</f>
        <v/>
      </c>
      <c r="N18" s="62"/>
      <c r="O18" s="62"/>
      <c r="P18" s="64" t="str">
        <f t="shared" si="4"/>
        <v/>
      </c>
      <c r="Q18" s="65" t="str">
        <f t="shared" si="5"/>
        <v/>
      </c>
      <c r="R18" s="62"/>
      <c r="S18" s="62"/>
      <c r="T18" s="64" t="str">
        <f t="shared" ref="T18:T29" si="51">IF(ISBLANK(F18),"",ROUND(H18+SUM(I18:L18)-V18+S18,2))</f>
        <v/>
      </c>
      <c r="U18" s="62"/>
      <c r="V18" s="63" t="str">
        <f t="shared" ref="V18:V29" si="52">IF(ISBLANK(E18),"",ROUND(SUM(N18,I18,J18,L18,S18)-SUM(P18,R18,U18),2))</f>
        <v/>
      </c>
      <c r="W18" s="66" t="str">
        <f t="shared" si="8"/>
        <v/>
      </c>
      <c r="X18" s="67"/>
      <c r="Y18" s="68" t="str">
        <f t="shared" si="9"/>
        <v/>
      </c>
      <c r="Z18" s="68" t="str">
        <f t="shared" si="10"/>
        <v/>
      </c>
      <c r="AA18" s="68" t="str">
        <f t="shared" si="11"/>
        <v/>
      </c>
      <c r="AB18" s="68" t="str">
        <f t="shared" si="12"/>
        <v/>
      </c>
      <c r="AC18" s="68" t="str">
        <f t="shared" si="13"/>
        <v/>
      </c>
      <c r="AD18" s="68" t="str">
        <f t="shared" si="14"/>
        <v/>
      </c>
      <c r="AE18" s="68" t="str">
        <f t="shared" si="15"/>
        <v/>
      </c>
      <c r="AF18" s="68" t="str">
        <f t="shared" si="16"/>
        <v/>
      </c>
      <c r="AG18" s="68" t="str">
        <f t="shared" si="17"/>
        <v/>
      </c>
      <c r="AH18" s="68" t="str">
        <f t="shared" si="18"/>
        <v/>
      </c>
      <c r="AI18" s="68" t="str">
        <f t="shared" si="19"/>
        <v/>
      </c>
      <c r="AJ18" s="77" t="str">
        <f t="shared" si="20"/>
        <v/>
      </c>
      <c r="AK18" s="77">
        <f t="shared" ref="AK18:AK29" si="53">SUM(Y18:AJ18)</f>
        <v>0</v>
      </c>
      <c r="AL18" s="78" t="str">
        <f t="shared" ref="AL18:AL29" si="54">IF(ISBLANK($E18),"",AND(ROUND(SUM(Y18:AJ18),2)=ROUND(SUM($P18,$R18),2)))</f>
        <v/>
      </c>
      <c r="AM18" s="79">
        <f t="shared" si="40"/>
        <v>0</v>
      </c>
      <c r="AN18" s="77" t="str">
        <f t="shared" si="41"/>
        <v/>
      </c>
      <c r="AO18" s="68">
        <f t="shared" si="42"/>
        <v>0</v>
      </c>
      <c r="AP18" s="77" t="str">
        <f t="shared" si="43"/>
        <v/>
      </c>
      <c r="AQ18" s="68">
        <f t="shared" si="44"/>
        <v>0</v>
      </c>
      <c r="AR18" s="77" t="str">
        <f t="shared" si="45"/>
        <v/>
      </c>
      <c r="AS18" s="68">
        <f t="shared" si="46"/>
        <v>0</v>
      </c>
      <c r="AT18" s="77" t="str">
        <f t="shared" si="47"/>
        <v/>
      </c>
      <c r="AU18" s="68">
        <f t="shared" si="48"/>
        <v>0</v>
      </c>
      <c r="AV18" s="77" t="str">
        <f t="shared" si="49"/>
        <v/>
      </c>
      <c r="AW18" s="80" t="str">
        <f t="shared" ref="AW18:AW29" si="55">IF(ISBLANK(F18),"",IF(W18-5&lt;0,0,W18-5))</f>
        <v/>
      </c>
      <c r="AX18" s="69" t="str">
        <f t="shared" ref="AX18:AX29" si="56">IF(ISBLANK(F18),"",SLN(SUM(H18:I18),G18,F18))</f>
        <v/>
      </c>
      <c r="AY18" s="70" t="str">
        <f t="shared" ref="AY18:AY29" si="57">IF(ISBLANK(F18),"",1/F18)</f>
        <v/>
      </c>
      <c r="AZ18" s="71" t="str">
        <f t="shared" ref="AZ18:AZ29" si="58">IF(ISBLANK(F18),"",SYD(SUM(H18:I18),G18,F18,1))</f>
        <v/>
      </c>
      <c r="BA18" s="72" t="str">
        <f t="shared" ref="BA18:BA29" si="59">IF(ISBLANK(F18),"",AZ18/SUM(H18:I18))</f>
        <v/>
      </c>
      <c r="BB18" s="71" t="str">
        <f t="shared" ref="BB18:BB29" si="60">IF(ISBLANK(F18),"",BD18*(F18-1))</f>
        <v/>
      </c>
      <c r="BC18" s="72" t="str">
        <f t="shared" ref="BC18:BC29" si="61">IF(ISBLANK(F18),"",BB18/SUM(H18:I18))</f>
        <v/>
      </c>
      <c r="BD18" s="73" t="str">
        <f t="shared" ref="BD18:BD29" si="62">IF(ISBLANK(F18),"",((SUM(H18:I18)-G18)*2)/(F18*(F18+1)))</f>
        <v/>
      </c>
      <c r="BE18" s="71" t="str">
        <f t="shared" ref="BE18:BE29" si="63">IF(ISBLANK(F18),"",DDB(SUM(H18:I18),G18,F18,1))</f>
        <v/>
      </c>
      <c r="BF18" s="72" t="str">
        <f t="shared" ref="BF18:BF29" si="64">IF(ISBLANK(F18),"",BE18/SUM(H18:I18))</f>
        <v/>
      </c>
      <c r="BG18" s="71" t="str">
        <f t="shared" ref="BG18:BG29" si="65">IF(ISBLANK(F18),"",DDB(SUM(H18:I18),G18,F18,2))</f>
        <v/>
      </c>
      <c r="BH18" s="72" t="str">
        <f t="shared" ref="BH18:BH29" si="66">IF(ISBLANK(F18),"",BG18/SUM(H18:I18))</f>
        <v/>
      </c>
      <c r="BI18" s="70" t="str">
        <f t="shared" ref="BI18:BI29" si="67">IF(ISBLANK(F18),"",2/F18)</f>
        <v/>
      </c>
      <c r="BJ18" s="71" t="str">
        <f t="shared" ref="BJ18:BJ29" si="68">IF(ISBLANK(F18),"",(SUM(H18:I18)-G18)*BK18)</f>
        <v/>
      </c>
      <c r="BK18" s="74">
        <v>0.3</v>
      </c>
      <c r="BL18" s="71" t="str">
        <f t="shared" ref="BL18:BL29" si="69">IF(ISBLANK(F18),"",((SUM(H18:I18)-G18)-BJ18)*BN18)</f>
        <v/>
      </c>
      <c r="BM18" s="72" t="str">
        <f t="shared" ref="BM18:BM29" si="70">IF(ISBLANK(F18),"",BL18/SUM(H18:I18))</f>
        <v/>
      </c>
      <c r="BN18" s="74">
        <v>0.3</v>
      </c>
      <c r="BO18" s="75" t="str">
        <f t="shared" ref="BO18:BO29" si="71">IF(ISBLANK(F18),"",((SUM(H18:I18)-G18)-BJ18-BL18)/((F18)-IF(BL18&gt;0,2,1)))</f>
        <v/>
      </c>
    </row>
    <row r="19" spans="1:67" s="76" customFormat="1" ht="17.25" customHeight="1" x14ac:dyDescent="0.3">
      <c r="A19" s="55">
        <v>15</v>
      </c>
      <c r="B19" s="56"/>
      <c r="C19" s="57"/>
      <c r="D19" s="58"/>
      <c r="E19" s="59"/>
      <c r="F19" s="60"/>
      <c r="G19" s="61"/>
      <c r="H19" s="62"/>
      <c r="I19" s="62"/>
      <c r="J19" s="62"/>
      <c r="K19" s="62"/>
      <c r="L19" s="62"/>
      <c r="M19" s="63" t="str">
        <f t="shared" si="50"/>
        <v/>
      </c>
      <c r="N19" s="62"/>
      <c r="O19" s="62"/>
      <c r="P19" s="64" t="str">
        <f t="shared" si="4"/>
        <v/>
      </c>
      <c r="Q19" s="65" t="str">
        <f t="shared" si="5"/>
        <v/>
      </c>
      <c r="R19" s="62"/>
      <c r="S19" s="62"/>
      <c r="T19" s="64" t="str">
        <f t="shared" si="51"/>
        <v/>
      </c>
      <c r="U19" s="62"/>
      <c r="V19" s="63" t="str">
        <f t="shared" si="52"/>
        <v/>
      </c>
      <c r="W19" s="66" t="str">
        <f t="shared" si="8"/>
        <v/>
      </c>
      <c r="X19" s="67"/>
      <c r="Y19" s="68" t="str">
        <f t="shared" si="9"/>
        <v/>
      </c>
      <c r="Z19" s="68" t="str">
        <f t="shared" si="10"/>
        <v/>
      </c>
      <c r="AA19" s="68" t="str">
        <f t="shared" si="11"/>
        <v/>
      </c>
      <c r="AB19" s="68" t="str">
        <f t="shared" si="12"/>
        <v/>
      </c>
      <c r="AC19" s="68" t="str">
        <f t="shared" si="13"/>
        <v/>
      </c>
      <c r="AD19" s="68" t="str">
        <f t="shared" si="14"/>
        <v/>
      </c>
      <c r="AE19" s="68" t="str">
        <f t="shared" si="15"/>
        <v/>
      </c>
      <c r="AF19" s="68" t="str">
        <f t="shared" si="16"/>
        <v/>
      </c>
      <c r="AG19" s="68" t="str">
        <f t="shared" si="17"/>
        <v/>
      </c>
      <c r="AH19" s="68" t="str">
        <f t="shared" si="18"/>
        <v/>
      </c>
      <c r="AI19" s="68" t="str">
        <f t="shared" si="19"/>
        <v/>
      </c>
      <c r="AJ19" s="77" t="str">
        <f t="shared" si="20"/>
        <v/>
      </c>
      <c r="AK19" s="77">
        <f t="shared" si="53"/>
        <v>0</v>
      </c>
      <c r="AL19" s="78" t="str">
        <f t="shared" si="54"/>
        <v/>
      </c>
      <c r="AM19" s="79">
        <f t="shared" si="40"/>
        <v>0</v>
      </c>
      <c r="AN19" s="77" t="str">
        <f t="shared" si="41"/>
        <v/>
      </c>
      <c r="AO19" s="68">
        <f t="shared" si="42"/>
        <v>0</v>
      </c>
      <c r="AP19" s="77" t="str">
        <f t="shared" si="43"/>
        <v/>
      </c>
      <c r="AQ19" s="68">
        <f t="shared" si="44"/>
        <v>0</v>
      </c>
      <c r="AR19" s="77" t="str">
        <f t="shared" si="45"/>
        <v/>
      </c>
      <c r="AS19" s="68">
        <f t="shared" si="46"/>
        <v>0</v>
      </c>
      <c r="AT19" s="77" t="str">
        <f t="shared" si="47"/>
        <v/>
      </c>
      <c r="AU19" s="68">
        <f t="shared" si="48"/>
        <v>0</v>
      </c>
      <c r="AV19" s="77" t="str">
        <f t="shared" si="49"/>
        <v/>
      </c>
      <c r="AW19" s="80" t="str">
        <f t="shared" si="55"/>
        <v/>
      </c>
      <c r="AX19" s="69" t="str">
        <f t="shared" si="56"/>
        <v/>
      </c>
      <c r="AY19" s="70" t="str">
        <f t="shared" si="57"/>
        <v/>
      </c>
      <c r="AZ19" s="71" t="str">
        <f t="shared" si="58"/>
        <v/>
      </c>
      <c r="BA19" s="72" t="str">
        <f t="shared" si="59"/>
        <v/>
      </c>
      <c r="BB19" s="71" t="str">
        <f t="shared" si="60"/>
        <v/>
      </c>
      <c r="BC19" s="72" t="str">
        <f t="shared" si="61"/>
        <v/>
      </c>
      <c r="BD19" s="73" t="str">
        <f t="shared" si="62"/>
        <v/>
      </c>
      <c r="BE19" s="71" t="str">
        <f t="shared" si="63"/>
        <v/>
      </c>
      <c r="BF19" s="72" t="str">
        <f t="shared" si="64"/>
        <v/>
      </c>
      <c r="BG19" s="71" t="str">
        <f t="shared" si="65"/>
        <v/>
      </c>
      <c r="BH19" s="72" t="str">
        <f t="shared" si="66"/>
        <v/>
      </c>
      <c r="BI19" s="70" t="str">
        <f t="shared" si="67"/>
        <v/>
      </c>
      <c r="BJ19" s="71" t="str">
        <f t="shared" si="68"/>
        <v/>
      </c>
      <c r="BK19" s="74">
        <v>0.3</v>
      </c>
      <c r="BL19" s="71" t="str">
        <f t="shared" si="69"/>
        <v/>
      </c>
      <c r="BM19" s="72" t="str">
        <f t="shared" si="70"/>
        <v/>
      </c>
      <c r="BN19" s="74">
        <v>0.3</v>
      </c>
      <c r="BO19" s="75" t="str">
        <f t="shared" si="71"/>
        <v/>
      </c>
    </row>
    <row r="20" spans="1:67" s="76" customFormat="1" ht="17.25" customHeight="1" x14ac:dyDescent="0.3">
      <c r="A20" s="55">
        <v>16</v>
      </c>
      <c r="B20" s="56"/>
      <c r="C20" s="57"/>
      <c r="D20" s="58"/>
      <c r="E20" s="59"/>
      <c r="F20" s="60"/>
      <c r="G20" s="61"/>
      <c r="H20" s="62"/>
      <c r="I20" s="62"/>
      <c r="J20" s="62"/>
      <c r="K20" s="62"/>
      <c r="L20" s="62"/>
      <c r="M20" s="63" t="str">
        <f t="shared" si="50"/>
        <v/>
      </c>
      <c r="N20" s="62"/>
      <c r="O20" s="62"/>
      <c r="P20" s="64" t="str">
        <f t="shared" si="4"/>
        <v/>
      </c>
      <c r="Q20" s="65" t="str">
        <f t="shared" si="5"/>
        <v/>
      </c>
      <c r="R20" s="62"/>
      <c r="S20" s="62"/>
      <c r="T20" s="64" t="str">
        <f t="shared" si="51"/>
        <v/>
      </c>
      <c r="U20" s="62"/>
      <c r="V20" s="63" t="str">
        <f t="shared" si="52"/>
        <v/>
      </c>
      <c r="W20" s="66" t="str">
        <f t="shared" si="8"/>
        <v/>
      </c>
      <c r="X20" s="67"/>
      <c r="Y20" s="68" t="str">
        <f t="shared" si="9"/>
        <v/>
      </c>
      <c r="Z20" s="68" t="str">
        <f t="shared" si="10"/>
        <v/>
      </c>
      <c r="AA20" s="68" t="str">
        <f t="shared" si="11"/>
        <v/>
      </c>
      <c r="AB20" s="68" t="str">
        <f t="shared" si="12"/>
        <v/>
      </c>
      <c r="AC20" s="68" t="str">
        <f t="shared" si="13"/>
        <v/>
      </c>
      <c r="AD20" s="68" t="str">
        <f t="shared" si="14"/>
        <v/>
      </c>
      <c r="AE20" s="68" t="str">
        <f t="shared" si="15"/>
        <v/>
      </c>
      <c r="AF20" s="68" t="str">
        <f t="shared" si="16"/>
        <v/>
      </c>
      <c r="AG20" s="68" t="str">
        <f t="shared" si="17"/>
        <v/>
      </c>
      <c r="AH20" s="68" t="str">
        <f t="shared" si="18"/>
        <v/>
      </c>
      <c r="AI20" s="68" t="str">
        <f t="shared" si="19"/>
        <v/>
      </c>
      <c r="AJ20" s="77" t="str">
        <f t="shared" si="20"/>
        <v/>
      </c>
      <c r="AK20" s="77">
        <f t="shared" si="53"/>
        <v>0</v>
      </c>
      <c r="AL20" s="78" t="str">
        <f t="shared" si="54"/>
        <v/>
      </c>
      <c r="AM20" s="79">
        <f t="shared" si="40"/>
        <v>0</v>
      </c>
      <c r="AN20" s="77" t="str">
        <f t="shared" si="41"/>
        <v/>
      </c>
      <c r="AO20" s="68">
        <f t="shared" si="42"/>
        <v>0</v>
      </c>
      <c r="AP20" s="77" t="str">
        <f t="shared" si="43"/>
        <v/>
      </c>
      <c r="AQ20" s="68">
        <f t="shared" si="44"/>
        <v>0</v>
      </c>
      <c r="AR20" s="77" t="str">
        <f t="shared" si="45"/>
        <v/>
      </c>
      <c r="AS20" s="68">
        <f t="shared" si="46"/>
        <v>0</v>
      </c>
      <c r="AT20" s="77" t="str">
        <f t="shared" si="47"/>
        <v/>
      </c>
      <c r="AU20" s="68">
        <f t="shared" si="48"/>
        <v>0</v>
      </c>
      <c r="AV20" s="77" t="str">
        <f t="shared" si="49"/>
        <v/>
      </c>
      <c r="AW20" s="80" t="str">
        <f t="shared" si="55"/>
        <v/>
      </c>
      <c r="AX20" s="69" t="str">
        <f t="shared" si="56"/>
        <v/>
      </c>
      <c r="AY20" s="70" t="str">
        <f t="shared" si="57"/>
        <v/>
      </c>
      <c r="AZ20" s="71" t="str">
        <f t="shared" si="58"/>
        <v/>
      </c>
      <c r="BA20" s="72" t="str">
        <f t="shared" si="59"/>
        <v/>
      </c>
      <c r="BB20" s="71" t="str">
        <f t="shared" si="60"/>
        <v/>
      </c>
      <c r="BC20" s="72" t="str">
        <f t="shared" si="61"/>
        <v/>
      </c>
      <c r="BD20" s="73" t="str">
        <f t="shared" si="62"/>
        <v/>
      </c>
      <c r="BE20" s="71" t="str">
        <f t="shared" si="63"/>
        <v/>
      </c>
      <c r="BF20" s="72" t="str">
        <f t="shared" si="64"/>
        <v/>
      </c>
      <c r="BG20" s="71" t="str">
        <f t="shared" si="65"/>
        <v/>
      </c>
      <c r="BH20" s="72" t="str">
        <f t="shared" si="66"/>
        <v/>
      </c>
      <c r="BI20" s="70" t="str">
        <f t="shared" si="67"/>
        <v/>
      </c>
      <c r="BJ20" s="71" t="str">
        <f t="shared" si="68"/>
        <v/>
      </c>
      <c r="BK20" s="74">
        <v>0.3</v>
      </c>
      <c r="BL20" s="71" t="str">
        <f t="shared" si="69"/>
        <v/>
      </c>
      <c r="BM20" s="72" t="str">
        <f t="shared" si="70"/>
        <v/>
      </c>
      <c r="BN20" s="74">
        <v>0.3</v>
      </c>
      <c r="BO20" s="75" t="str">
        <f t="shared" si="71"/>
        <v/>
      </c>
    </row>
    <row r="21" spans="1:67" s="76" customFormat="1" ht="17.25" customHeight="1" x14ac:dyDescent="0.3">
      <c r="A21" s="55">
        <v>17</v>
      </c>
      <c r="B21" s="56"/>
      <c r="C21" s="57"/>
      <c r="D21" s="58"/>
      <c r="E21" s="59"/>
      <c r="F21" s="60"/>
      <c r="G21" s="61"/>
      <c r="H21" s="62"/>
      <c r="I21" s="62"/>
      <c r="J21" s="62"/>
      <c r="K21" s="62"/>
      <c r="L21" s="62"/>
      <c r="M21" s="63" t="str">
        <f t="shared" si="50"/>
        <v/>
      </c>
      <c r="N21" s="62"/>
      <c r="O21" s="62"/>
      <c r="P21" s="64" t="str">
        <f t="shared" si="4"/>
        <v/>
      </c>
      <c r="Q21" s="65" t="str">
        <f t="shared" si="5"/>
        <v/>
      </c>
      <c r="R21" s="62"/>
      <c r="S21" s="62"/>
      <c r="T21" s="64" t="str">
        <f t="shared" si="51"/>
        <v/>
      </c>
      <c r="U21" s="62"/>
      <c r="V21" s="63" t="str">
        <f t="shared" si="52"/>
        <v/>
      </c>
      <c r="W21" s="66" t="str">
        <f t="shared" si="8"/>
        <v/>
      </c>
      <c r="X21" s="67"/>
      <c r="Y21" s="68" t="str">
        <f t="shared" si="9"/>
        <v/>
      </c>
      <c r="Z21" s="68" t="str">
        <f t="shared" si="10"/>
        <v/>
      </c>
      <c r="AA21" s="68" t="str">
        <f t="shared" si="11"/>
        <v/>
      </c>
      <c r="AB21" s="68" t="str">
        <f t="shared" si="12"/>
        <v/>
      </c>
      <c r="AC21" s="68" t="str">
        <f t="shared" si="13"/>
        <v/>
      </c>
      <c r="AD21" s="68" t="str">
        <f t="shared" si="14"/>
        <v/>
      </c>
      <c r="AE21" s="68" t="str">
        <f t="shared" si="15"/>
        <v/>
      </c>
      <c r="AF21" s="68" t="str">
        <f t="shared" si="16"/>
        <v/>
      </c>
      <c r="AG21" s="68" t="str">
        <f t="shared" si="17"/>
        <v/>
      </c>
      <c r="AH21" s="68" t="str">
        <f t="shared" si="18"/>
        <v/>
      </c>
      <c r="AI21" s="68" t="str">
        <f t="shared" si="19"/>
        <v/>
      </c>
      <c r="AJ21" s="77" t="str">
        <f t="shared" si="20"/>
        <v/>
      </c>
      <c r="AK21" s="77">
        <f t="shared" si="53"/>
        <v>0</v>
      </c>
      <c r="AL21" s="78" t="str">
        <f t="shared" si="54"/>
        <v/>
      </c>
      <c r="AM21" s="79">
        <f t="shared" si="40"/>
        <v>0</v>
      </c>
      <c r="AN21" s="77" t="str">
        <f t="shared" si="41"/>
        <v/>
      </c>
      <c r="AO21" s="68">
        <f t="shared" si="42"/>
        <v>0</v>
      </c>
      <c r="AP21" s="77" t="str">
        <f t="shared" si="43"/>
        <v/>
      </c>
      <c r="AQ21" s="68">
        <f t="shared" si="44"/>
        <v>0</v>
      </c>
      <c r="AR21" s="77" t="str">
        <f t="shared" si="45"/>
        <v/>
      </c>
      <c r="AS21" s="68">
        <f t="shared" si="46"/>
        <v>0</v>
      </c>
      <c r="AT21" s="77" t="str">
        <f t="shared" si="47"/>
        <v/>
      </c>
      <c r="AU21" s="68">
        <f t="shared" si="48"/>
        <v>0</v>
      </c>
      <c r="AV21" s="77" t="str">
        <f t="shared" si="49"/>
        <v/>
      </c>
      <c r="AW21" s="80" t="str">
        <f t="shared" si="55"/>
        <v/>
      </c>
      <c r="AX21" s="69" t="str">
        <f t="shared" si="56"/>
        <v/>
      </c>
      <c r="AY21" s="70" t="str">
        <f t="shared" si="57"/>
        <v/>
      </c>
      <c r="AZ21" s="71" t="str">
        <f t="shared" si="58"/>
        <v/>
      </c>
      <c r="BA21" s="72" t="str">
        <f t="shared" si="59"/>
        <v/>
      </c>
      <c r="BB21" s="71" t="str">
        <f t="shared" si="60"/>
        <v/>
      </c>
      <c r="BC21" s="72" t="str">
        <f t="shared" si="61"/>
        <v/>
      </c>
      <c r="BD21" s="73" t="str">
        <f t="shared" si="62"/>
        <v/>
      </c>
      <c r="BE21" s="71" t="str">
        <f t="shared" si="63"/>
        <v/>
      </c>
      <c r="BF21" s="72" t="str">
        <f t="shared" si="64"/>
        <v/>
      </c>
      <c r="BG21" s="71" t="str">
        <f t="shared" si="65"/>
        <v/>
      </c>
      <c r="BH21" s="72" t="str">
        <f t="shared" si="66"/>
        <v/>
      </c>
      <c r="BI21" s="70" t="str">
        <f t="shared" si="67"/>
        <v/>
      </c>
      <c r="BJ21" s="71" t="str">
        <f t="shared" si="68"/>
        <v/>
      </c>
      <c r="BK21" s="74">
        <v>0.3</v>
      </c>
      <c r="BL21" s="71" t="str">
        <f t="shared" si="69"/>
        <v/>
      </c>
      <c r="BM21" s="72" t="str">
        <f t="shared" si="70"/>
        <v/>
      </c>
      <c r="BN21" s="74">
        <v>0.3</v>
      </c>
      <c r="BO21" s="75" t="str">
        <f t="shared" si="71"/>
        <v/>
      </c>
    </row>
    <row r="22" spans="1:67" s="76" customFormat="1" ht="17.25" customHeight="1" x14ac:dyDescent="0.3">
      <c r="A22" s="55">
        <v>18</v>
      </c>
      <c r="B22" s="56"/>
      <c r="C22" s="57"/>
      <c r="D22" s="58"/>
      <c r="E22" s="59"/>
      <c r="F22" s="60"/>
      <c r="G22" s="61"/>
      <c r="H22" s="62"/>
      <c r="I22" s="62"/>
      <c r="J22" s="62"/>
      <c r="K22" s="62"/>
      <c r="L22" s="62"/>
      <c r="M22" s="63" t="str">
        <f t="shared" si="50"/>
        <v/>
      </c>
      <c r="N22" s="62"/>
      <c r="O22" s="62"/>
      <c r="P22" s="64" t="str">
        <f t="shared" si="4"/>
        <v/>
      </c>
      <c r="Q22" s="65" t="str">
        <f t="shared" si="5"/>
        <v/>
      </c>
      <c r="R22" s="62"/>
      <c r="S22" s="62"/>
      <c r="T22" s="64" t="str">
        <f t="shared" si="51"/>
        <v/>
      </c>
      <c r="U22" s="62"/>
      <c r="V22" s="63" t="str">
        <f t="shared" si="52"/>
        <v/>
      </c>
      <c r="W22" s="66" t="str">
        <f t="shared" si="8"/>
        <v/>
      </c>
      <c r="X22" s="67"/>
      <c r="Y22" s="68" t="str">
        <f t="shared" si="9"/>
        <v/>
      </c>
      <c r="Z22" s="68" t="str">
        <f t="shared" si="10"/>
        <v/>
      </c>
      <c r="AA22" s="68" t="str">
        <f t="shared" si="11"/>
        <v/>
      </c>
      <c r="AB22" s="68" t="str">
        <f t="shared" si="12"/>
        <v/>
      </c>
      <c r="AC22" s="68" t="str">
        <f t="shared" si="13"/>
        <v/>
      </c>
      <c r="AD22" s="68" t="str">
        <f t="shared" si="14"/>
        <v/>
      </c>
      <c r="AE22" s="68" t="str">
        <f t="shared" si="15"/>
        <v/>
      </c>
      <c r="AF22" s="68" t="str">
        <f t="shared" si="16"/>
        <v/>
      </c>
      <c r="AG22" s="68" t="str">
        <f t="shared" si="17"/>
        <v/>
      </c>
      <c r="AH22" s="68" t="str">
        <f t="shared" si="18"/>
        <v/>
      </c>
      <c r="AI22" s="68" t="str">
        <f t="shared" si="19"/>
        <v/>
      </c>
      <c r="AJ22" s="77" t="str">
        <f t="shared" si="20"/>
        <v/>
      </c>
      <c r="AK22" s="77">
        <f t="shared" si="53"/>
        <v>0</v>
      </c>
      <c r="AL22" s="78" t="str">
        <f t="shared" si="54"/>
        <v/>
      </c>
      <c r="AM22" s="79">
        <f t="shared" si="40"/>
        <v>0</v>
      </c>
      <c r="AN22" s="77" t="str">
        <f t="shared" si="41"/>
        <v/>
      </c>
      <c r="AO22" s="68">
        <f t="shared" si="42"/>
        <v>0</v>
      </c>
      <c r="AP22" s="77" t="str">
        <f t="shared" si="43"/>
        <v/>
      </c>
      <c r="AQ22" s="68">
        <f t="shared" si="44"/>
        <v>0</v>
      </c>
      <c r="AR22" s="77" t="str">
        <f t="shared" si="45"/>
        <v/>
      </c>
      <c r="AS22" s="68">
        <f t="shared" si="46"/>
        <v>0</v>
      </c>
      <c r="AT22" s="77" t="str">
        <f t="shared" si="47"/>
        <v/>
      </c>
      <c r="AU22" s="68">
        <f t="shared" si="48"/>
        <v>0</v>
      </c>
      <c r="AV22" s="77" t="str">
        <f t="shared" si="49"/>
        <v/>
      </c>
      <c r="AW22" s="80" t="str">
        <f t="shared" si="55"/>
        <v/>
      </c>
      <c r="AX22" s="69" t="str">
        <f t="shared" si="56"/>
        <v/>
      </c>
      <c r="AY22" s="70" t="str">
        <f t="shared" si="57"/>
        <v/>
      </c>
      <c r="AZ22" s="71" t="str">
        <f t="shared" si="58"/>
        <v/>
      </c>
      <c r="BA22" s="72" t="str">
        <f t="shared" si="59"/>
        <v/>
      </c>
      <c r="BB22" s="71" t="str">
        <f t="shared" si="60"/>
        <v/>
      </c>
      <c r="BC22" s="72" t="str">
        <f t="shared" si="61"/>
        <v/>
      </c>
      <c r="BD22" s="73" t="str">
        <f t="shared" si="62"/>
        <v/>
      </c>
      <c r="BE22" s="71" t="str">
        <f t="shared" si="63"/>
        <v/>
      </c>
      <c r="BF22" s="72" t="str">
        <f t="shared" si="64"/>
        <v/>
      </c>
      <c r="BG22" s="71" t="str">
        <f t="shared" si="65"/>
        <v/>
      </c>
      <c r="BH22" s="72" t="str">
        <f t="shared" si="66"/>
        <v/>
      </c>
      <c r="BI22" s="70" t="str">
        <f t="shared" si="67"/>
        <v/>
      </c>
      <c r="BJ22" s="71" t="str">
        <f t="shared" si="68"/>
        <v/>
      </c>
      <c r="BK22" s="74">
        <v>0.3</v>
      </c>
      <c r="BL22" s="71" t="str">
        <f t="shared" si="69"/>
        <v/>
      </c>
      <c r="BM22" s="72" t="str">
        <f t="shared" si="70"/>
        <v/>
      </c>
      <c r="BN22" s="74">
        <v>0.3</v>
      </c>
      <c r="BO22" s="75" t="str">
        <f t="shared" si="71"/>
        <v/>
      </c>
    </row>
    <row r="23" spans="1:67" s="76" customFormat="1" ht="17.25" customHeight="1" x14ac:dyDescent="0.3">
      <c r="A23" s="55">
        <v>19</v>
      </c>
      <c r="B23" s="56"/>
      <c r="C23" s="57"/>
      <c r="D23" s="58"/>
      <c r="E23" s="59"/>
      <c r="F23" s="60"/>
      <c r="G23" s="61"/>
      <c r="H23" s="62"/>
      <c r="I23" s="62"/>
      <c r="J23" s="62"/>
      <c r="K23" s="62"/>
      <c r="L23" s="62"/>
      <c r="M23" s="63" t="str">
        <f t="shared" si="50"/>
        <v/>
      </c>
      <c r="N23" s="62"/>
      <c r="O23" s="62"/>
      <c r="P23" s="64" t="str">
        <f t="shared" si="4"/>
        <v/>
      </c>
      <c r="Q23" s="65" t="str">
        <f t="shared" si="5"/>
        <v/>
      </c>
      <c r="R23" s="62"/>
      <c r="S23" s="62"/>
      <c r="T23" s="64" t="str">
        <f t="shared" si="51"/>
        <v/>
      </c>
      <c r="U23" s="62"/>
      <c r="V23" s="63" t="str">
        <f t="shared" si="52"/>
        <v/>
      </c>
      <c r="W23" s="66" t="str">
        <f t="shared" si="8"/>
        <v/>
      </c>
      <c r="X23" s="67"/>
      <c r="Y23" s="68" t="str">
        <f t="shared" si="9"/>
        <v/>
      </c>
      <c r="Z23" s="68" t="str">
        <f t="shared" si="10"/>
        <v/>
      </c>
      <c r="AA23" s="68" t="str">
        <f t="shared" si="11"/>
        <v/>
      </c>
      <c r="AB23" s="68" t="str">
        <f t="shared" si="12"/>
        <v/>
      </c>
      <c r="AC23" s="68" t="str">
        <f t="shared" si="13"/>
        <v/>
      </c>
      <c r="AD23" s="68" t="str">
        <f t="shared" si="14"/>
        <v/>
      </c>
      <c r="AE23" s="68" t="str">
        <f t="shared" si="15"/>
        <v/>
      </c>
      <c r="AF23" s="68" t="str">
        <f t="shared" si="16"/>
        <v/>
      </c>
      <c r="AG23" s="68" t="str">
        <f t="shared" si="17"/>
        <v/>
      </c>
      <c r="AH23" s="68" t="str">
        <f t="shared" si="18"/>
        <v/>
      </c>
      <c r="AI23" s="68" t="str">
        <f t="shared" si="19"/>
        <v/>
      </c>
      <c r="AJ23" s="77" t="str">
        <f t="shared" si="20"/>
        <v/>
      </c>
      <c r="AK23" s="77">
        <f t="shared" si="53"/>
        <v>0</v>
      </c>
      <c r="AL23" s="78" t="str">
        <f t="shared" si="54"/>
        <v/>
      </c>
      <c r="AM23" s="79">
        <f t="shared" si="40"/>
        <v>0</v>
      </c>
      <c r="AN23" s="77" t="str">
        <f t="shared" si="41"/>
        <v/>
      </c>
      <c r="AO23" s="68">
        <f t="shared" si="42"/>
        <v>0</v>
      </c>
      <c r="AP23" s="77" t="str">
        <f t="shared" si="43"/>
        <v/>
      </c>
      <c r="AQ23" s="68">
        <f t="shared" si="44"/>
        <v>0</v>
      </c>
      <c r="AR23" s="77" t="str">
        <f t="shared" si="45"/>
        <v/>
      </c>
      <c r="AS23" s="68">
        <f t="shared" si="46"/>
        <v>0</v>
      </c>
      <c r="AT23" s="77" t="str">
        <f t="shared" si="47"/>
        <v/>
      </c>
      <c r="AU23" s="68">
        <f t="shared" si="48"/>
        <v>0</v>
      </c>
      <c r="AV23" s="77" t="str">
        <f t="shared" si="49"/>
        <v/>
      </c>
      <c r="AW23" s="80" t="str">
        <f t="shared" si="55"/>
        <v/>
      </c>
      <c r="AX23" s="69" t="str">
        <f t="shared" si="56"/>
        <v/>
      </c>
      <c r="AY23" s="70" t="str">
        <f t="shared" si="57"/>
        <v/>
      </c>
      <c r="AZ23" s="71" t="str">
        <f t="shared" si="58"/>
        <v/>
      </c>
      <c r="BA23" s="72" t="str">
        <f t="shared" si="59"/>
        <v/>
      </c>
      <c r="BB23" s="71" t="str">
        <f t="shared" si="60"/>
        <v/>
      </c>
      <c r="BC23" s="72" t="str">
        <f t="shared" si="61"/>
        <v/>
      </c>
      <c r="BD23" s="73" t="str">
        <f t="shared" si="62"/>
        <v/>
      </c>
      <c r="BE23" s="71" t="str">
        <f t="shared" si="63"/>
        <v/>
      </c>
      <c r="BF23" s="72" t="str">
        <f t="shared" si="64"/>
        <v/>
      </c>
      <c r="BG23" s="71" t="str">
        <f t="shared" si="65"/>
        <v/>
      </c>
      <c r="BH23" s="72" t="str">
        <f t="shared" si="66"/>
        <v/>
      </c>
      <c r="BI23" s="70" t="str">
        <f t="shared" si="67"/>
        <v/>
      </c>
      <c r="BJ23" s="71" t="str">
        <f t="shared" si="68"/>
        <v/>
      </c>
      <c r="BK23" s="74">
        <v>0.3</v>
      </c>
      <c r="BL23" s="71" t="str">
        <f t="shared" si="69"/>
        <v/>
      </c>
      <c r="BM23" s="72" t="str">
        <f t="shared" si="70"/>
        <v/>
      </c>
      <c r="BN23" s="74">
        <v>0.3</v>
      </c>
      <c r="BO23" s="75" t="str">
        <f t="shared" si="71"/>
        <v/>
      </c>
    </row>
    <row r="24" spans="1:67" s="76" customFormat="1" ht="17.25" customHeight="1" x14ac:dyDescent="0.3">
      <c r="A24" s="55">
        <v>20</v>
      </c>
      <c r="B24" s="56"/>
      <c r="C24" s="57"/>
      <c r="D24" s="58"/>
      <c r="E24" s="59"/>
      <c r="F24" s="60"/>
      <c r="G24" s="61"/>
      <c r="H24" s="62"/>
      <c r="I24" s="62"/>
      <c r="J24" s="62"/>
      <c r="K24" s="62"/>
      <c r="L24" s="62"/>
      <c r="M24" s="63" t="str">
        <f t="shared" si="50"/>
        <v/>
      </c>
      <c r="N24" s="62"/>
      <c r="O24" s="62"/>
      <c r="P24" s="64" t="str">
        <f t="shared" si="4"/>
        <v/>
      </c>
      <c r="Q24" s="65" t="str">
        <f t="shared" si="5"/>
        <v/>
      </c>
      <c r="R24" s="62"/>
      <c r="S24" s="62"/>
      <c r="T24" s="64" t="str">
        <f t="shared" si="51"/>
        <v/>
      </c>
      <c r="U24" s="62"/>
      <c r="V24" s="63" t="str">
        <f t="shared" si="52"/>
        <v/>
      </c>
      <c r="W24" s="66" t="str">
        <f t="shared" si="8"/>
        <v/>
      </c>
      <c r="X24" s="67"/>
      <c r="Y24" s="68" t="str">
        <f t="shared" si="9"/>
        <v/>
      </c>
      <c r="Z24" s="68" t="str">
        <f t="shared" si="10"/>
        <v/>
      </c>
      <c r="AA24" s="68" t="str">
        <f t="shared" si="11"/>
        <v/>
      </c>
      <c r="AB24" s="68" t="str">
        <f t="shared" si="12"/>
        <v/>
      </c>
      <c r="AC24" s="68" t="str">
        <f t="shared" si="13"/>
        <v/>
      </c>
      <c r="AD24" s="68" t="str">
        <f t="shared" si="14"/>
        <v/>
      </c>
      <c r="AE24" s="68" t="str">
        <f t="shared" si="15"/>
        <v/>
      </c>
      <c r="AF24" s="68" t="str">
        <f t="shared" si="16"/>
        <v/>
      </c>
      <c r="AG24" s="68" t="str">
        <f t="shared" si="17"/>
        <v/>
      </c>
      <c r="AH24" s="68" t="str">
        <f t="shared" si="18"/>
        <v/>
      </c>
      <c r="AI24" s="68" t="str">
        <f t="shared" si="19"/>
        <v/>
      </c>
      <c r="AJ24" s="77" t="str">
        <f t="shared" si="20"/>
        <v/>
      </c>
      <c r="AK24" s="77">
        <f t="shared" si="53"/>
        <v>0</v>
      </c>
      <c r="AL24" s="78" t="str">
        <f t="shared" si="54"/>
        <v/>
      </c>
      <c r="AM24" s="79">
        <f t="shared" si="40"/>
        <v>0</v>
      </c>
      <c r="AN24" s="77" t="str">
        <f t="shared" si="41"/>
        <v/>
      </c>
      <c r="AO24" s="68">
        <f t="shared" si="42"/>
        <v>0</v>
      </c>
      <c r="AP24" s="77" t="str">
        <f t="shared" si="43"/>
        <v/>
      </c>
      <c r="AQ24" s="68">
        <f t="shared" si="44"/>
        <v>0</v>
      </c>
      <c r="AR24" s="77" t="str">
        <f t="shared" si="45"/>
        <v/>
      </c>
      <c r="AS24" s="68">
        <f t="shared" si="46"/>
        <v>0</v>
      </c>
      <c r="AT24" s="77" t="str">
        <f t="shared" si="47"/>
        <v/>
      </c>
      <c r="AU24" s="68">
        <f t="shared" si="48"/>
        <v>0</v>
      </c>
      <c r="AV24" s="77" t="str">
        <f t="shared" si="49"/>
        <v/>
      </c>
      <c r="AW24" s="80" t="str">
        <f t="shared" si="55"/>
        <v/>
      </c>
      <c r="AX24" s="69" t="str">
        <f t="shared" si="56"/>
        <v/>
      </c>
      <c r="AY24" s="70" t="str">
        <f t="shared" si="57"/>
        <v/>
      </c>
      <c r="AZ24" s="71" t="str">
        <f t="shared" si="58"/>
        <v/>
      </c>
      <c r="BA24" s="72" t="str">
        <f t="shared" si="59"/>
        <v/>
      </c>
      <c r="BB24" s="71" t="str">
        <f t="shared" si="60"/>
        <v/>
      </c>
      <c r="BC24" s="72" t="str">
        <f t="shared" si="61"/>
        <v/>
      </c>
      <c r="BD24" s="73" t="str">
        <f t="shared" si="62"/>
        <v/>
      </c>
      <c r="BE24" s="71" t="str">
        <f t="shared" si="63"/>
        <v/>
      </c>
      <c r="BF24" s="72" t="str">
        <f t="shared" si="64"/>
        <v/>
      </c>
      <c r="BG24" s="71" t="str">
        <f t="shared" si="65"/>
        <v/>
      </c>
      <c r="BH24" s="72" t="str">
        <f t="shared" si="66"/>
        <v/>
      </c>
      <c r="BI24" s="70" t="str">
        <f t="shared" si="67"/>
        <v/>
      </c>
      <c r="BJ24" s="71" t="str">
        <f t="shared" si="68"/>
        <v/>
      </c>
      <c r="BK24" s="74">
        <v>0.3</v>
      </c>
      <c r="BL24" s="71" t="str">
        <f t="shared" si="69"/>
        <v/>
      </c>
      <c r="BM24" s="72" t="str">
        <f t="shared" si="70"/>
        <v/>
      </c>
      <c r="BN24" s="74">
        <v>0.3</v>
      </c>
      <c r="BO24" s="75" t="str">
        <f t="shared" si="71"/>
        <v/>
      </c>
    </row>
    <row r="25" spans="1:67" s="76" customFormat="1" ht="17.25" customHeight="1" x14ac:dyDescent="0.3">
      <c r="A25" s="55">
        <v>21</v>
      </c>
      <c r="B25" s="56"/>
      <c r="C25" s="57"/>
      <c r="D25" s="58"/>
      <c r="E25" s="59"/>
      <c r="F25" s="60"/>
      <c r="G25" s="61"/>
      <c r="H25" s="62"/>
      <c r="I25" s="62"/>
      <c r="J25" s="62"/>
      <c r="K25" s="62"/>
      <c r="L25" s="62"/>
      <c r="M25" s="63" t="str">
        <f t="shared" si="50"/>
        <v/>
      </c>
      <c r="N25" s="62"/>
      <c r="O25" s="62"/>
      <c r="P25" s="64" t="str">
        <f t="shared" si="4"/>
        <v/>
      </c>
      <c r="Q25" s="65" t="str">
        <f t="shared" si="5"/>
        <v/>
      </c>
      <c r="R25" s="62"/>
      <c r="S25" s="62"/>
      <c r="T25" s="64" t="str">
        <f t="shared" si="51"/>
        <v/>
      </c>
      <c r="U25" s="62"/>
      <c r="V25" s="63" t="str">
        <f t="shared" si="52"/>
        <v/>
      </c>
      <c r="W25" s="66" t="str">
        <f t="shared" si="8"/>
        <v/>
      </c>
      <c r="X25" s="67"/>
      <c r="Y25" s="68" t="str">
        <f t="shared" si="9"/>
        <v/>
      </c>
      <c r="Z25" s="68" t="str">
        <f t="shared" si="10"/>
        <v/>
      </c>
      <c r="AA25" s="68" t="str">
        <f t="shared" si="11"/>
        <v/>
      </c>
      <c r="AB25" s="68" t="str">
        <f t="shared" si="12"/>
        <v/>
      </c>
      <c r="AC25" s="68" t="str">
        <f t="shared" si="13"/>
        <v/>
      </c>
      <c r="AD25" s="68" t="str">
        <f t="shared" si="14"/>
        <v/>
      </c>
      <c r="AE25" s="68" t="str">
        <f t="shared" si="15"/>
        <v/>
      </c>
      <c r="AF25" s="68" t="str">
        <f t="shared" si="16"/>
        <v/>
      </c>
      <c r="AG25" s="68" t="str">
        <f t="shared" si="17"/>
        <v/>
      </c>
      <c r="AH25" s="68" t="str">
        <f t="shared" si="18"/>
        <v/>
      </c>
      <c r="AI25" s="68" t="str">
        <f t="shared" si="19"/>
        <v/>
      </c>
      <c r="AJ25" s="77" t="str">
        <f t="shared" si="20"/>
        <v/>
      </c>
      <c r="AK25" s="77">
        <f t="shared" si="53"/>
        <v>0</v>
      </c>
      <c r="AL25" s="78" t="str">
        <f t="shared" si="54"/>
        <v/>
      </c>
      <c r="AM25" s="79">
        <f t="shared" si="40"/>
        <v>0</v>
      </c>
      <c r="AN25" s="77" t="str">
        <f t="shared" si="41"/>
        <v/>
      </c>
      <c r="AO25" s="68">
        <f t="shared" si="42"/>
        <v>0</v>
      </c>
      <c r="AP25" s="77" t="str">
        <f t="shared" si="43"/>
        <v/>
      </c>
      <c r="AQ25" s="68">
        <f t="shared" si="44"/>
        <v>0</v>
      </c>
      <c r="AR25" s="77" t="str">
        <f t="shared" si="45"/>
        <v/>
      </c>
      <c r="AS25" s="68">
        <f t="shared" si="46"/>
        <v>0</v>
      </c>
      <c r="AT25" s="77" t="str">
        <f t="shared" si="47"/>
        <v/>
      </c>
      <c r="AU25" s="68">
        <f t="shared" si="48"/>
        <v>0</v>
      </c>
      <c r="AV25" s="77" t="str">
        <f t="shared" si="49"/>
        <v/>
      </c>
      <c r="AW25" s="80" t="str">
        <f t="shared" si="55"/>
        <v/>
      </c>
      <c r="AX25" s="69" t="str">
        <f t="shared" si="56"/>
        <v/>
      </c>
      <c r="AY25" s="70" t="str">
        <f t="shared" si="57"/>
        <v/>
      </c>
      <c r="AZ25" s="71" t="str">
        <f t="shared" si="58"/>
        <v/>
      </c>
      <c r="BA25" s="72" t="str">
        <f t="shared" si="59"/>
        <v/>
      </c>
      <c r="BB25" s="71" t="str">
        <f t="shared" si="60"/>
        <v/>
      </c>
      <c r="BC25" s="72" t="str">
        <f t="shared" si="61"/>
        <v/>
      </c>
      <c r="BD25" s="73" t="str">
        <f t="shared" si="62"/>
        <v/>
      </c>
      <c r="BE25" s="71" t="str">
        <f t="shared" si="63"/>
        <v/>
      </c>
      <c r="BF25" s="72" t="str">
        <f t="shared" si="64"/>
        <v/>
      </c>
      <c r="BG25" s="71" t="str">
        <f t="shared" si="65"/>
        <v/>
      </c>
      <c r="BH25" s="72" t="str">
        <f t="shared" si="66"/>
        <v/>
      </c>
      <c r="BI25" s="70" t="str">
        <f t="shared" si="67"/>
        <v/>
      </c>
      <c r="BJ25" s="71" t="str">
        <f t="shared" si="68"/>
        <v/>
      </c>
      <c r="BK25" s="74">
        <v>0.3</v>
      </c>
      <c r="BL25" s="71" t="str">
        <f t="shared" si="69"/>
        <v/>
      </c>
      <c r="BM25" s="72" t="str">
        <f t="shared" si="70"/>
        <v/>
      </c>
      <c r="BN25" s="74">
        <v>0.3</v>
      </c>
      <c r="BO25" s="75" t="str">
        <f t="shared" si="71"/>
        <v/>
      </c>
    </row>
    <row r="26" spans="1:67" s="76" customFormat="1" ht="17.25" customHeight="1" x14ac:dyDescent="0.3">
      <c r="A26" s="55">
        <v>22</v>
      </c>
      <c r="B26" s="56"/>
      <c r="C26" s="57"/>
      <c r="D26" s="58"/>
      <c r="E26" s="59"/>
      <c r="F26" s="60"/>
      <c r="G26" s="61"/>
      <c r="H26" s="62"/>
      <c r="I26" s="62"/>
      <c r="J26" s="62"/>
      <c r="K26" s="62"/>
      <c r="L26" s="62"/>
      <c r="M26" s="63" t="str">
        <f t="shared" si="50"/>
        <v/>
      </c>
      <c r="N26" s="62"/>
      <c r="O26" s="62"/>
      <c r="P26" s="64" t="str">
        <f t="shared" si="4"/>
        <v/>
      </c>
      <c r="Q26" s="65" t="str">
        <f t="shared" si="5"/>
        <v/>
      </c>
      <c r="R26" s="62"/>
      <c r="S26" s="62"/>
      <c r="T26" s="64" t="str">
        <f t="shared" si="51"/>
        <v/>
      </c>
      <c r="U26" s="62"/>
      <c r="V26" s="63" t="str">
        <f t="shared" si="52"/>
        <v/>
      </c>
      <c r="W26" s="66" t="str">
        <f t="shared" si="8"/>
        <v/>
      </c>
      <c r="X26" s="67"/>
      <c r="Y26" s="68" t="str">
        <f t="shared" si="9"/>
        <v/>
      </c>
      <c r="Z26" s="68" t="str">
        <f t="shared" si="10"/>
        <v/>
      </c>
      <c r="AA26" s="68" t="str">
        <f t="shared" si="11"/>
        <v/>
      </c>
      <c r="AB26" s="68" t="str">
        <f t="shared" si="12"/>
        <v/>
      </c>
      <c r="AC26" s="68" t="str">
        <f t="shared" si="13"/>
        <v/>
      </c>
      <c r="AD26" s="68" t="str">
        <f t="shared" si="14"/>
        <v/>
      </c>
      <c r="AE26" s="68" t="str">
        <f t="shared" si="15"/>
        <v/>
      </c>
      <c r="AF26" s="68" t="str">
        <f t="shared" si="16"/>
        <v/>
      </c>
      <c r="AG26" s="68" t="str">
        <f t="shared" si="17"/>
        <v/>
      </c>
      <c r="AH26" s="68" t="str">
        <f t="shared" si="18"/>
        <v/>
      </c>
      <c r="AI26" s="68" t="str">
        <f t="shared" si="19"/>
        <v/>
      </c>
      <c r="AJ26" s="77" t="str">
        <f t="shared" si="20"/>
        <v/>
      </c>
      <c r="AK26" s="77">
        <f t="shared" si="53"/>
        <v>0</v>
      </c>
      <c r="AL26" s="78" t="str">
        <f t="shared" si="54"/>
        <v/>
      </c>
      <c r="AM26" s="79">
        <f t="shared" si="40"/>
        <v>0</v>
      </c>
      <c r="AN26" s="77" t="str">
        <f t="shared" si="41"/>
        <v/>
      </c>
      <c r="AO26" s="68">
        <f t="shared" si="42"/>
        <v>0</v>
      </c>
      <c r="AP26" s="77" t="str">
        <f t="shared" si="43"/>
        <v/>
      </c>
      <c r="AQ26" s="68">
        <f t="shared" si="44"/>
        <v>0</v>
      </c>
      <c r="AR26" s="77" t="str">
        <f t="shared" si="45"/>
        <v/>
      </c>
      <c r="AS26" s="68">
        <f t="shared" si="46"/>
        <v>0</v>
      </c>
      <c r="AT26" s="77" t="str">
        <f t="shared" si="47"/>
        <v/>
      </c>
      <c r="AU26" s="68">
        <f t="shared" si="48"/>
        <v>0</v>
      </c>
      <c r="AV26" s="77" t="str">
        <f t="shared" si="49"/>
        <v/>
      </c>
      <c r="AW26" s="80" t="str">
        <f t="shared" si="55"/>
        <v/>
      </c>
      <c r="AX26" s="69" t="str">
        <f t="shared" si="56"/>
        <v/>
      </c>
      <c r="AY26" s="70" t="str">
        <f t="shared" si="57"/>
        <v/>
      </c>
      <c r="AZ26" s="71" t="str">
        <f t="shared" si="58"/>
        <v/>
      </c>
      <c r="BA26" s="72" t="str">
        <f t="shared" si="59"/>
        <v/>
      </c>
      <c r="BB26" s="71" t="str">
        <f t="shared" si="60"/>
        <v/>
      </c>
      <c r="BC26" s="72" t="str">
        <f t="shared" si="61"/>
        <v/>
      </c>
      <c r="BD26" s="73" t="str">
        <f t="shared" si="62"/>
        <v/>
      </c>
      <c r="BE26" s="71" t="str">
        <f t="shared" si="63"/>
        <v/>
      </c>
      <c r="BF26" s="72" t="str">
        <f t="shared" si="64"/>
        <v/>
      </c>
      <c r="BG26" s="71" t="str">
        <f t="shared" si="65"/>
        <v/>
      </c>
      <c r="BH26" s="72" t="str">
        <f t="shared" si="66"/>
        <v/>
      </c>
      <c r="BI26" s="70" t="str">
        <f t="shared" si="67"/>
        <v/>
      </c>
      <c r="BJ26" s="71" t="str">
        <f t="shared" si="68"/>
        <v/>
      </c>
      <c r="BK26" s="74">
        <v>0.3</v>
      </c>
      <c r="BL26" s="71" t="str">
        <f t="shared" si="69"/>
        <v/>
      </c>
      <c r="BM26" s="72" t="str">
        <f t="shared" si="70"/>
        <v/>
      </c>
      <c r="BN26" s="74">
        <v>0.3</v>
      </c>
      <c r="BO26" s="75" t="str">
        <f t="shared" si="71"/>
        <v/>
      </c>
    </row>
    <row r="27" spans="1:67" s="76" customFormat="1" ht="17.25" customHeight="1" x14ac:dyDescent="0.3">
      <c r="A27" s="55">
        <v>23</v>
      </c>
      <c r="B27" s="56"/>
      <c r="C27" s="57"/>
      <c r="D27" s="58"/>
      <c r="E27" s="59"/>
      <c r="F27" s="60"/>
      <c r="G27" s="61"/>
      <c r="H27" s="62"/>
      <c r="I27" s="62"/>
      <c r="J27" s="62"/>
      <c r="K27" s="62"/>
      <c r="L27" s="62"/>
      <c r="M27" s="63" t="str">
        <f t="shared" si="50"/>
        <v/>
      </c>
      <c r="N27" s="62"/>
      <c r="O27" s="62"/>
      <c r="P27" s="64" t="str">
        <f t="shared" si="4"/>
        <v/>
      </c>
      <c r="Q27" s="65" t="str">
        <f t="shared" si="5"/>
        <v/>
      </c>
      <c r="R27" s="62"/>
      <c r="S27" s="62"/>
      <c r="T27" s="64" t="str">
        <f t="shared" si="51"/>
        <v/>
      </c>
      <c r="U27" s="62"/>
      <c r="V27" s="63" t="str">
        <f t="shared" si="52"/>
        <v/>
      </c>
      <c r="W27" s="66" t="str">
        <f t="shared" si="8"/>
        <v/>
      </c>
      <c r="X27" s="67"/>
      <c r="Y27" s="68" t="str">
        <f t="shared" si="9"/>
        <v/>
      </c>
      <c r="Z27" s="68" t="str">
        <f t="shared" si="10"/>
        <v/>
      </c>
      <c r="AA27" s="68" t="str">
        <f t="shared" si="11"/>
        <v/>
      </c>
      <c r="AB27" s="68" t="str">
        <f t="shared" si="12"/>
        <v/>
      </c>
      <c r="AC27" s="68" t="str">
        <f t="shared" si="13"/>
        <v/>
      </c>
      <c r="AD27" s="68" t="str">
        <f t="shared" si="14"/>
        <v/>
      </c>
      <c r="AE27" s="68" t="str">
        <f t="shared" si="15"/>
        <v/>
      </c>
      <c r="AF27" s="68" t="str">
        <f t="shared" si="16"/>
        <v/>
      </c>
      <c r="AG27" s="68" t="str">
        <f t="shared" si="17"/>
        <v/>
      </c>
      <c r="AH27" s="68" t="str">
        <f t="shared" si="18"/>
        <v/>
      </c>
      <c r="AI27" s="68" t="str">
        <f t="shared" si="19"/>
        <v/>
      </c>
      <c r="AJ27" s="77" t="str">
        <f t="shared" si="20"/>
        <v/>
      </c>
      <c r="AK27" s="77">
        <f t="shared" si="53"/>
        <v>0</v>
      </c>
      <c r="AL27" s="78" t="str">
        <f t="shared" si="54"/>
        <v/>
      </c>
      <c r="AM27" s="79">
        <f t="shared" si="40"/>
        <v>0</v>
      </c>
      <c r="AN27" s="77" t="str">
        <f t="shared" si="41"/>
        <v/>
      </c>
      <c r="AO27" s="68">
        <f t="shared" si="42"/>
        <v>0</v>
      </c>
      <c r="AP27" s="77" t="str">
        <f t="shared" si="43"/>
        <v/>
      </c>
      <c r="AQ27" s="68">
        <f t="shared" si="44"/>
        <v>0</v>
      </c>
      <c r="AR27" s="77" t="str">
        <f t="shared" si="45"/>
        <v/>
      </c>
      <c r="AS27" s="68">
        <f t="shared" si="46"/>
        <v>0</v>
      </c>
      <c r="AT27" s="77" t="str">
        <f t="shared" si="47"/>
        <v/>
      </c>
      <c r="AU27" s="68">
        <f t="shared" si="48"/>
        <v>0</v>
      </c>
      <c r="AV27" s="77" t="str">
        <f t="shared" si="49"/>
        <v/>
      </c>
      <c r="AW27" s="80" t="str">
        <f t="shared" si="55"/>
        <v/>
      </c>
      <c r="AX27" s="69" t="str">
        <f t="shared" si="56"/>
        <v/>
      </c>
      <c r="AY27" s="70" t="str">
        <f t="shared" si="57"/>
        <v/>
      </c>
      <c r="AZ27" s="71" t="str">
        <f t="shared" si="58"/>
        <v/>
      </c>
      <c r="BA27" s="72" t="str">
        <f t="shared" si="59"/>
        <v/>
      </c>
      <c r="BB27" s="71" t="str">
        <f t="shared" si="60"/>
        <v/>
      </c>
      <c r="BC27" s="72" t="str">
        <f t="shared" si="61"/>
        <v/>
      </c>
      <c r="BD27" s="73" t="str">
        <f t="shared" si="62"/>
        <v/>
      </c>
      <c r="BE27" s="71" t="str">
        <f t="shared" si="63"/>
        <v/>
      </c>
      <c r="BF27" s="72" t="str">
        <f t="shared" si="64"/>
        <v/>
      </c>
      <c r="BG27" s="71" t="str">
        <f t="shared" si="65"/>
        <v/>
      </c>
      <c r="BH27" s="72" t="str">
        <f t="shared" si="66"/>
        <v/>
      </c>
      <c r="BI27" s="70" t="str">
        <f t="shared" si="67"/>
        <v/>
      </c>
      <c r="BJ27" s="71" t="str">
        <f t="shared" si="68"/>
        <v/>
      </c>
      <c r="BK27" s="74">
        <v>0.3</v>
      </c>
      <c r="BL27" s="71" t="str">
        <f t="shared" si="69"/>
        <v/>
      </c>
      <c r="BM27" s="72" t="str">
        <f t="shared" si="70"/>
        <v/>
      </c>
      <c r="BN27" s="74">
        <v>0.3</v>
      </c>
      <c r="BO27" s="75" t="str">
        <f t="shared" si="71"/>
        <v/>
      </c>
    </row>
    <row r="28" spans="1:67" s="76" customFormat="1" ht="17.25" customHeight="1" x14ac:dyDescent="0.3">
      <c r="A28" s="55">
        <v>24</v>
      </c>
      <c r="B28" s="56"/>
      <c r="C28" s="57"/>
      <c r="D28" s="58"/>
      <c r="E28" s="59"/>
      <c r="F28" s="60"/>
      <c r="G28" s="61"/>
      <c r="H28" s="62"/>
      <c r="I28" s="62"/>
      <c r="J28" s="62"/>
      <c r="K28" s="62"/>
      <c r="L28" s="62"/>
      <c r="M28" s="63" t="str">
        <f t="shared" si="50"/>
        <v/>
      </c>
      <c r="N28" s="62"/>
      <c r="O28" s="62"/>
      <c r="P28" s="64" t="str">
        <f t="shared" si="4"/>
        <v/>
      </c>
      <c r="Q28" s="65" t="str">
        <f t="shared" si="5"/>
        <v/>
      </c>
      <c r="R28" s="62"/>
      <c r="S28" s="62"/>
      <c r="T28" s="64" t="str">
        <f t="shared" si="51"/>
        <v/>
      </c>
      <c r="U28" s="62"/>
      <c r="V28" s="63" t="str">
        <f t="shared" si="52"/>
        <v/>
      </c>
      <c r="W28" s="66" t="str">
        <f t="shared" si="8"/>
        <v/>
      </c>
      <c r="X28" s="67"/>
      <c r="Y28" s="68" t="str">
        <f t="shared" si="9"/>
        <v/>
      </c>
      <c r="Z28" s="68" t="str">
        <f t="shared" si="10"/>
        <v/>
      </c>
      <c r="AA28" s="68" t="str">
        <f t="shared" si="11"/>
        <v/>
      </c>
      <c r="AB28" s="68" t="str">
        <f t="shared" si="12"/>
        <v/>
      </c>
      <c r="AC28" s="68" t="str">
        <f t="shared" si="13"/>
        <v/>
      </c>
      <c r="AD28" s="68" t="str">
        <f t="shared" si="14"/>
        <v/>
      </c>
      <c r="AE28" s="68" t="str">
        <f t="shared" si="15"/>
        <v/>
      </c>
      <c r="AF28" s="68" t="str">
        <f t="shared" si="16"/>
        <v/>
      </c>
      <c r="AG28" s="68" t="str">
        <f t="shared" si="17"/>
        <v/>
      </c>
      <c r="AH28" s="68" t="str">
        <f t="shared" si="18"/>
        <v/>
      </c>
      <c r="AI28" s="68" t="str">
        <f t="shared" si="19"/>
        <v/>
      </c>
      <c r="AJ28" s="77" t="str">
        <f t="shared" si="20"/>
        <v/>
      </c>
      <c r="AK28" s="77">
        <f t="shared" si="53"/>
        <v>0</v>
      </c>
      <c r="AL28" s="78" t="str">
        <f t="shared" si="54"/>
        <v/>
      </c>
      <c r="AM28" s="79">
        <f t="shared" si="40"/>
        <v>0</v>
      </c>
      <c r="AN28" s="77" t="str">
        <f t="shared" si="41"/>
        <v/>
      </c>
      <c r="AO28" s="68">
        <f t="shared" si="42"/>
        <v>0</v>
      </c>
      <c r="AP28" s="77" t="str">
        <f t="shared" si="43"/>
        <v/>
      </c>
      <c r="AQ28" s="68">
        <f t="shared" si="44"/>
        <v>0</v>
      </c>
      <c r="AR28" s="77" t="str">
        <f t="shared" si="45"/>
        <v/>
      </c>
      <c r="AS28" s="68">
        <f t="shared" si="46"/>
        <v>0</v>
      </c>
      <c r="AT28" s="77" t="str">
        <f t="shared" si="47"/>
        <v/>
      </c>
      <c r="AU28" s="68">
        <f t="shared" si="48"/>
        <v>0</v>
      </c>
      <c r="AV28" s="77" t="str">
        <f t="shared" si="49"/>
        <v/>
      </c>
      <c r="AW28" s="80" t="str">
        <f t="shared" si="55"/>
        <v/>
      </c>
      <c r="AX28" s="69" t="str">
        <f t="shared" si="56"/>
        <v/>
      </c>
      <c r="AY28" s="70" t="str">
        <f t="shared" si="57"/>
        <v/>
      </c>
      <c r="AZ28" s="71" t="str">
        <f t="shared" si="58"/>
        <v/>
      </c>
      <c r="BA28" s="72" t="str">
        <f t="shared" si="59"/>
        <v/>
      </c>
      <c r="BB28" s="71" t="str">
        <f t="shared" si="60"/>
        <v/>
      </c>
      <c r="BC28" s="72" t="str">
        <f t="shared" si="61"/>
        <v/>
      </c>
      <c r="BD28" s="73" t="str">
        <f t="shared" si="62"/>
        <v/>
      </c>
      <c r="BE28" s="71" t="str">
        <f t="shared" si="63"/>
        <v/>
      </c>
      <c r="BF28" s="72" t="str">
        <f t="shared" si="64"/>
        <v/>
      </c>
      <c r="BG28" s="71" t="str">
        <f t="shared" si="65"/>
        <v/>
      </c>
      <c r="BH28" s="72" t="str">
        <f t="shared" si="66"/>
        <v/>
      </c>
      <c r="BI28" s="70" t="str">
        <f t="shared" si="67"/>
        <v/>
      </c>
      <c r="BJ28" s="71" t="str">
        <f t="shared" si="68"/>
        <v/>
      </c>
      <c r="BK28" s="74">
        <v>0.3</v>
      </c>
      <c r="BL28" s="71" t="str">
        <f t="shared" si="69"/>
        <v/>
      </c>
      <c r="BM28" s="72" t="str">
        <f t="shared" si="70"/>
        <v/>
      </c>
      <c r="BN28" s="74">
        <v>0.3</v>
      </c>
      <c r="BO28" s="75" t="str">
        <f t="shared" si="71"/>
        <v/>
      </c>
    </row>
    <row r="29" spans="1:67" s="76" customFormat="1" ht="17.25" customHeight="1" x14ac:dyDescent="0.3">
      <c r="A29" s="55">
        <v>25</v>
      </c>
      <c r="B29" s="56"/>
      <c r="C29" s="57"/>
      <c r="D29" s="58"/>
      <c r="E29" s="59"/>
      <c r="F29" s="60"/>
      <c r="G29" s="61"/>
      <c r="H29" s="62"/>
      <c r="I29" s="62"/>
      <c r="J29" s="62"/>
      <c r="K29" s="62"/>
      <c r="L29" s="62"/>
      <c r="M29" s="63" t="str">
        <f t="shared" si="50"/>
        <v/>
      </c>
      <c r="N29" s="62"/>
      <c r="O29" s="62"/>
      <c r="P29" s="64" t="str">
        <f t="shared" si="4"/>
        <v/>
      </c>
      <c r="Q29" s="65" t="str">
        <f t="shared" si="5"/>
        <v/>
      </c>
      <c r="R29" s="62"/>
      <c r="S29" s="62"/>
      <c r="T29" s="64" t="str">
        <f t="shared" si="51"/>
        <v/>
      </c>
      <c r="U29" s="62"/>
      <c r="V29" s="63" t="str">
        <f t="shared" si="52"/>
        <v/>
      </c>
      <c r="W29" s="66" t="str">
        <f t="shared" si="8"/>
        <v/>
      </c>
      <c r="X29" s="67"/>
      <c r="Y29" s="68" t="str">
        <f t="shared" si="9"/>
        <v/>
      </c>
      <c r="Z29" s="68" t="str">
        <f t="shared" si="10"/>
        <v/>
      </c>
      <c r="AA29" s="68" t="str">
        <f t="shared" si="11"/>
        <v/>
      </c>
      <c r="AB29" s="68" t="str">
        <f t="shared" si="12"/>
        <v/>
      </c>
      <c r="AC29" s="68" t="str">
        <f t="shared" si="13"/>
        <v/>
      </c>
      <c r="AD29" s="68" t="str">
        <f t="shared" si="14"/>
        <v/>
      </c>
      <c r="AE29" s="68" t="str">
        <f t="shared" si="15"/>
        <v/>
      </c>
      <c r="AF29" s="68" t="str">
        <f t="shared" si="16"/>
        <v/>
      </c>
      <c r="AG29" s="68" t="str">
        <f t="shared" si="17"/>
        <v/>
      </c>
      <c r="AH29" s="68" t="str">
        <f t="shared" si="18"/>
        <v/>
      </c>
      <c r="AI29" s="68" t="str">
        <f t="shared" si="19"/>
        <v/>
      </c>
      <c r="AJ29" s="77" t="str">
        <f t="shared" si="20"/>
        <v/>
      </c>
      <c r="AK29" s="77">
        <f t="shared" si="53"/>
        <v>0</v>
      </c>
      <c r="AL29" s="78" t="str">
        <f t="shared" si="54"/>
        <v/>
      </c>
      <c r="AM29" s="79">
        <f t="shared" si="40"/>
        <v>0</v>
      </c>
      <c r="AN29" s="77" t="str">
        <f t="shared" si="41"/>
        <v/>
      </c>
      <c r="AO29" s="68">
        <f t="shared" si="42"/>
        <v>0</v>
      </c>
      <c r="AP29" s="77" t="str">
        <f t="shared" si="43"/>
        <v/>
      </c>
      <c r="AQ29" s="68">
        <f t="shared" si="44"/>
        <v>0</v>
      </c>
      <c r="AR29" s="77" t="str">
        <f t="shared" si="45"/>
        <v/>
      </c>
      <c r="AS29" s="68">
        <f t="shared" si="46"/>
        <v>0</v>
      </c>
      <c r="AT29" s="77" t="str">
        <f t="shared" si="47"/>
        <v/>
      </c>
      <c r="AU29" s="68">
        <f t="shared" si="48"/>
        <v>0</v>
      </c>
      <c r="AV29" s="77" t="str">
        <f t="shared" si="49"/>
        <v/>
      </c>
      <c r="AW29" s="80" t="str">
        <f t="shared" si="55"/>
        <v/>
      </c>
      <c r="AX29" s="69" t="str">
        <f t="shared" si="56"/>
        <v/>
      </c>
      <c r="AY29" s="70" t="str">
        <f t="shared" si="57"/>
        <v/>
      </c>
      <c r="AZ29" s="71" t="str">
        <f t="shared" si="58"/>
        <v/>
      </c>
      <c r="BA29" s="72" t="str">
        <f t="shared" si="59"/>
        <v/>
      </c>
      <c r="BB29" s="71" t="str">
        <f t="shared" si="60"/>
        <v/>
      </c>
      <c r="BC29" s="72" t="str">
        <f t="shared" si="61"/>
        <v/>
      </c>
      <c r="BD29" s="73" t="str">
        <f t="shared" si="62"/>
        <v/>
      </c>
      <c r="BE29" s="71" t="str">
        <f t="shared" si="63"/>
        <v/>
      </c>
      <c r="BF29" s="72" t="str">
        <f t="shared" si="64"/>
        <v/>
      </c>
      <c r="BG29" s="71" t="str">
        <f t="shared" si="65"/>
        <v/>
      </c>
      <c r="BH29" s="72" t="str">
        <f t="shared" si="66"/>
        <v/>
      </c>
      <c r="BI29" s="70" t="str">
        <f t="shared" si="67"/>
        <v/>
      </c>
      <c r="BJ29" s="71" t="str">
        <f t="shared" si="68"/>
        <v/>
      </c>
      <c r="BK29" s="74">
        <v>0.3</v>
      </c>
      <c r="BL29" s="71" t="str">
        <f t="shared" si="69"/>
        <v/>
      </c>
      <c r="BM29" s="72" t="str">
        <f t="shared" si="70"/>
        <v/>
      </c>
      <c r="BN29" s="74">
        <v>0.3</v>
      </c>
      <c r="BO29" s="75" t="str">
        <f t="shared" si="71"/>
        <v/>
      </c>
    </row>
    <row r="30" spans="1:67" s="76" customFormat="1" ht="17.25" customHeight="1" x14ac:dyDescent="0.3">
      <c r="A30" s="55">
        <v>26</v>
      </c>
      <c r="B30" s="56"/>
      <c r="C30" s="57"/>
      <c r="D30" s="58"/>
      <c r="E30" s="59"/>
      <c r="F30" s="60"/>
      <c r="G30" s="61"/>
      <c r="H30" s="62"/>
      <c r="I30" s="62"/>
      <c r="J30" s="62"/>
      <c r="K30" s="62"/>
      <c r="L30" s="62"/>
      <c r="M30" s="63" t="str">
        <f>IF(ISBLANK(E30),"",ROUND(SUM(H30:L30),2))</f>
        <v/>
      </c>
      <c r="N30" s="62"/>
      <c r="O30" s="62"/>
      <c r="P30" s="64" t="str">
        <f t="shared" si="4"/>
        <v/>
      </c>
      <c r="Q30" s="65" t="str">
        <f t="shared" si="5"/>
        <v/>
      </c>
      <c r="R30" s="62"/>
      <c r="S30" s="62"/>
      <c r="T30" s="64" t="str">
        <f>IF(ISBLANK(F30),"",ROUND(H30+SUM(I30:L30)-V30+S30,2))</f>
        <v/>
      </c>
      <c r="U30" s="62"/>
      <c r="V30" s="63" t="str">
        <f>IF(ISBLANK(E30),"",ROUND(SUM(N30,I30,J30,L30,S30)-SUM(P30,R30,U30),2))</f>
        <v/>
      </c>
      <c r="W30" s="66" t="str">
        <f t="shared" si="8"/>
        <v/>
      </c>
      <c r="X30" s="67"/>
      <c r="Y30" s="68" t="str">
        <f t="shared" si="9"/>
        <v/>
      </c>
      <c r="Z30" s="68" t="str">
        <f t="shared" si="10"/>
        <v/>
      </c>
      <c r="AA30" s="68" t="str">
        <f t="shared" si="11"/>
        <v/>
      </c>
      <c r="AB30" s="68" t="str">
        <f t="shared" si="12"/>
        <v/>
      </c>
      <c r="AC30" s="68" t="str">
        <f t="shared" si="13"/>
        <v/>
      </c>
      <c r="AD30" s="68" t="str">
        <f t="shared" si="14"/>
        <v/>
      </c>
      <c r="AE30" s="68" t="str">
        <f t="shared" si="15"/>
        <v/>
      </c>
      <c r="AF30" s="68" t="str">
        <f t="shared" si="16"/>
        <v/>
      </c>
      <c r="AG30" s="68" t="str">
        <f t="shared" si="17"/>
        <v/>
      </c>
      <c r="AH30" s="68" t="str">
        <f t="shared" si="18"/>
        <v/>
      </c>
      <c r="AI30" s="68" t="str">
        <f t="shared" si="19"/>
        <v/>
      </c>
      <c r="AJ30" s="77" t="str">
        <f t="shared" si="20"/>
        <v/>
      </c>
      <c r="AK30" s="77">
        <f>SUM(Y30:AJ30)</f>
        <v>0</v>
      </c>
      <c r="AL30" s="78" t="str">
        <f>IF(ISBLANK($E30),"",AND(ROUND(SUM(Y30:AJ30),2)=ROUND(SUM($P30,$R30),2)))</f>
        <v/>
      </c>
      <c r="AM30" s="79">
        <f t="shared" si="40"/>
        <v>0</v>
      </c>
      <c r="AN30" s="77" t="str">
        <f t="shared" si="41"/>
        <v/>
      </c>
      <c r="AO30" s="68">
        <f t="shared" si="42"/>
        <v>0</v>
      </c>
      <c r="AP30" s="77" t="str">
        <f t="shared" si="43"/>
        <v/>
      </c>
      <c r="AQ30" s="68">
        <f t="shared" si="44"/>
        <v>0</v>
      </c>
      <c r="AR30" s="77" t="str">
        <f t="shared" si="45"/>
        <v/>
      </c>
      <c r="AS30" s="68">
        <f t="shared" si="46"/>
        <v>0</v>
      </c>
      <c r="AT30" s="77" t="str">
        <f t="shared" si="47"/>
        <v/>
      </c>
      <c r="AU30" s="68">
        <f t="shared" si="48"/>
        <v>0</v>
      </c>
      <c r="AV30" s="77" t="str">
        <f t="shared" si="49"/>
        <v/>
      </c>
      <c r="AW30" s="80" t="str">
        <f>IF(ISBLANK(F30),"",IF(W30-5&lt;0,0,W30-5))</f>
        <v/>
      </c>
      <c r="AX30" s="69" t="str">
        <f>IF(ISBLANK(F30),"",SLN(SUM(H30:I30),G30,F30))</f>
        <v/>
      </c>
      <c r="AY30" s="70" t="str">
        <f>IF(ISBLANK(F30),"",1/F30)</f>
        <v/>
      </c>
      <c r="AZ30" s="71" t="str">
        <f>IF(ISBLANK(F30),"",SYD(SUM(H30:I30),G30,F30,1))</f>
        <v/>
      </c>
      <c r="BA30" s="72" t="str">
        <f>IF(ISBLANK(F30),"",AZ30/SUM(H30:I30))</f>
        <v/>
      </c>
      <c r="BB30" s="71" t="str">
        <f>IF(ISBLANK(F30),"",BD30*(F30-1))</f>
        <v/>
      </c>
      <c r="BC30" s="72" t="str">
        <f>IF(ISBLANK(F30),"",BB30/SUM(H30:I30))</f>
        <v/>
      </c>
      <c r="BD30" s="73" t="str">
        <f>IF(ISBLANK(F30),"",((SUM(H30:I30)-G30)*2)/(F30*(F30+1)))</f>
        <v/>
      </c>
      <c r="BE30" s="71" t="str">
        <f>IF(ISBLANK(F30),"",DDB(SUM(H30:I30),G30,F30,1))</f>
        <v/>
      </c>
      <c r="BF30" s="72" t="str">
        <f>IF(ISBLANK(F30),"",BE30/SUM(H30:I30))</f>
        <v/>
      </c>
      <c r="BG30" s="71" t="str">
        <f>IF(ISBLANK(F30),"",DDB(SUM(H30:I30),G30,F30,2))</f>
        <v/>
      </c>
      <c r="BH30" s="72" t="str">
        <f>IF(ISBLANK(F30),"",BG30/SUM(H30:I30))</f>
        <v/>
      </c>
      <c r="BI30" s="70" t="str">
        <f>IF(ISBLANK(F30),"",2/F30)</f>
        <v/>
      </c>
      <c r="BJ30" s="71" t="str">
        <f>IF(ISBLANK(F30),"",(SUM(H30:I30)-G30)*BK30)</f>
        <v/>
      </c>
      <c r="BK30" s="74">
        <v>0.3</v>
      </c>
      <c r="BL30" s="71" t="str">
        <f>IF(ISBLANK(F30),"",((SUM(H30:I30)-G30)-BJ30)*BN30)</f>
        <v/>
      </c>
      <c r="BM30" s="72" t="str">
        <f>IF(ISBLANK(F30),"",BL30/SUM(H30:I30))</f>
        <v/>
      </c>
      <c r="BN30" s="74">
        <v>0.3</v>
      </c>
      <c r="BO30" s="75" t="str">
        <f>IF(ISBLANK(F30),"",((SUM(H30:I30)-G30)-BJ30-BL30)/((F30)-IF(BL30&gt;0,2,1)))</f>
        <v/>
      </c>
    </row>
    <row r="31" spans="1:67" s="76" customFormat="1" ht="17.25" customHeight="1" x14ac:dyDescent="0.3">
      <c r="A31" s="55">
        <v>27</v>
      </c>
      <c r="B31" s="56"/>
      <c r="C31" s="57"/>
      <c r="D31" s="58"/>
      <c r="E31" s="59"/>
      <c r="F31" s="60"/>
      <c r="G31" s="61"/>
      <c r="H31" s="62"/>
      <c r="I31" s="62"/>
      <c r="J31" s="62"/>
      <c r="K31" s="62"/>
      <c r="L31" s="62"/>
      <c r="M31" s="63" t="str">
        <f>IF(ISBLANK(E31),"",ROUND(SUM(H31:L31),2))</f>
        <v/>
      </c>
      <c r="N31" s="62"/>
      <c r="O31" s="62"/>
      <c r="P31" s="64" t="str">
        <f t="shared" si="4"/>
        <v/>
      </c>
      <c r="Q31" s="65" t="str">
        <f t="shared" si="5"/>
        <v/>
      </c>
      <c r="R31" s="62"/>
      <c r="S31" s="62"/>
      <c r="T31" s="64" t="str">
        <f>IF(ISBLANK(F31),"",ROUND(H31+SUM(I31:L31)-V31+S31,2))</f>
        <v/>
      </c>
      <c r="U31" s="62"/>
      <c r="V31" s="63" t="str">
        <f>IF(ISBLANK(E31),"",ROUND(SUM(N31,I31,J31,L31,S31)-SUM(P31,R31,U31),2))</f>
        <v/>
      </c>
      <c r="W31" s="66" t="str">
        <f t="shared" si="8"/>
        <v/>
      </c>
      <c r="X31" s="67"/>
      <c r="Y31" s="68" t="str">
        <f t="shared" si="9"/>
        <v/>
      </c>
      <c r="Z31" s="68" t="str">
        <f t="shared" si="10"/>
        <v/>
      </c>
      <c r="AA31" s="68" t="str">
        <f t="shared" si="11"/>
        <v/>
      </c>
      <c r="AB31" s="68" t="str">
        <f t="shared" si="12"/>
        <v/>
      </c>
      <c r="AC31" s="68" t="str">
        <f t="shared" si="13"/>
        <v/>
      </c>
      <c r="AD31" s="68" t="str">
        <f t="shared" si="14"/>
        <v/>
      </c>
      <c r="AE31" s="68" t="str">
        <f t="shared" si="15"/>
        <v/>
      </c>
      <c r="AF31" s="68" t="str">
        <f t="shared" si="16"/>
        <v/>
      </c>
      <c r="AG31" s="68" t="str">
        <f t="shared" si="17"/>
        <v/>
      </c>
      <c r="AH31" s="68" t="str">
        <f t="shared" si="18"/>
        <v/>
      </c>
      <c r="AI31" s="68" t="str">
        <f t="shared" si="19"/>
        <v/>
      </c>
      <c r="AJ31" s="77" t="str">
        <f t="shared" si="20"/>
        <v/>
      </c>
      <c r="AK31" s="77">
        <f>SUM(Y31:AJ31)</f>
        <v>0</v>
      </c>
      <c r="AL31" s="78" t="str">
        <f>IF(ISBLANK($E31),"",AND(ROUND(SUM(Y31:AJ31),2)=ROUND(SUM($P31,$R31),2)))</f>
        <v/>
      </c>
      <c r="AM31" s="79">
        <f t="shared" si="40"/>
        <v>0</v>
      </c>
      <c r="AN31" s="77" t="str">
        <f t="shared" si="41"/>
        <v/>
      </c>
      <c r="AO31" s="68">
        <f t="shared" si="42"/>
        <v>0</v>
      </c>
      <c r="AP31" s="77" t="str">
        <f t="shared" si="43"/>
        <v/>
      </c>
      <c r="AQ31" s="68">
        <f t="shared" si="44"/>
        <v>0</v>
      </c>
      <c r="AR31" s="77" t="str">
        <f t="shared" si="45"/>
        <v/>
      </c>
      <c r="AS31" s="68">
        <f t="shared" si="46"/>
        <v>0</v>
      </c>
      <c r="AT31" s="77" t="str">
        <f t="shared" si="47"/>
        <v/>
      </c>
      <c r="AU31" s="68">
        <f t="shared" si="48"/>
        <v>0</v>
      </c>
      <c r="AV31" s="77" t="str">
        <f t="shared" si="49"/>
        <v/>
      </c>
      <c r="AW31" s="80" t="str">
        <f>IF(ISBLANK(F31),"",IF(W31-5&lt;0,0,W31-5))</f>
        <v/>
      </c>
      <c r="AX31" s="69" t="str">
        <f>IF(ISBLANK(F31),"",SLN(SUM(H31:I31),G31,F31))</f>
        <v/>
      </c>
      <c r="AY31" s="70" t="str">
        <f>IF(ISBLANK(F31),"",1/F31)</f>
        <v/>
      </c>
      <c r="AZ31" s="71" t="str">
        <f>IF(ISBLANK(F31),"",SYD(SUM(H31:I31),G31,F31,1))</f>
        <v/>
      </c>
      <c r="BA31" s="72" t="str">
        <f>IF(ISBLANK(F31),"",AZ31/SUM(H31:I31))</f>
        <v/>
      </c>
      <c r="BB31" s="71" t="str">
        <f>IF(ISBLANK(F31),"",BD31*(F31-1))</f>
        <v/>
      </c>
      <c r="BC31" s="72" t="str">
        <f>IF(ISBLANK(F31),"",BB31/SUM(H31:I31))</f>
        <v/>
      </c>
      <c r="BD31" s="73" t="str">
        <f>IF(ISBLANK(F31),"",((SUM(H31:I31)-G31)*2)/(F31*(F31+1)))</f>
        <v/>
      </c>
      <c r="BE31" s="71" t="str">
        <f>IF(ISBLANK(F31),"",DDB(SUM(H31:I31),G31,F31,1))</f>
        <v/>
      </c>
      <c r="BF31" s="72" t="str">
        <f>IF(ISBLANK(F31),"",BE31/SUM(H31:I31))</f>
        <v/>
      </c>
      <c r="BG31" s="71" t="str">
        <f>IF(ISBLANK(F31),"",DDB(SUM(H31:I31),G31,F31,2))</f>
        <v/>
      </c>
      <c r="BH31" s="72" t="str">
        <f>IF(ISBLANK(F31),"",BG31/SUM(H31:I31))</f>
        <v/>
      </c>
      <c r="BI31" s="70" t="str">
        <f>IF(ISBLANK(F31),"",2/F31)</f>
        <v/>
      </c>
      <c r="BJ31" s="71" t="str">
        <f>IF(ISBLANK(F31),"",(SUM(H31:I31)-G31)*BK31)</f>
        <v/>
      </c>
      <c r="BK31" s="74">
        <v>0.3</v>
      </c>
      <c r="BL31" s="71" t="str">
        <f>IF(ISBLANK(F31),"",((SUM(H31:I31)-G31)-BJ31)*BN31)</f>
        <v/>
      </c>
      <c r="BM31" s="72" t="str">
        <f>IF(ISBLANK(F31),"",BL31/SUM(H31:I31))</f>
        <v/>
      </c>
      <c r="BN31" s="74">
        <v>0.3</v>
      </c>
      <c r="BO31" s="75" t="str">
        <f>IF(ISBLANK(F31),"",((SUM(H31:I31)-G31)-BJ31-BL31)/((F31)-IF(BL31&gt;0,2,1)))</f>
        <v/>
      </c>
    </row>
    <row r="32" spans="1:67" s="76" customFormat="1" ht="17.25" customHeight="1" x14ac:dyDescent="0.3">
      <c r="A32" s="55">
        <v>28</v>
      </c>
      <c r="B32" s="56"/>
      <c r="C32" s="57"/>
      <c r="D32" s="58"/>
      <c r="E32" s="59"/>
      <c r="F32" s="60"/>
      <c r="G32" s="61"/>
      <c r="H32" s="62"/>
      <c r="I32" s="62"/>
      <c r="J32" s="62"/>
      <c r="K32" s="62"/>
      <c r="L32" s="62"/>
      <c r="M32" s="63" t="str">
        <f>IF(ISBLANK(E32),"",ROUND(SUM(H32:L32),2))</f>
        <v/>
      </c>
      <c r="N32" s="62"/>
      <c r="O32" s="62"/>
      <c r="P32" s="64" t="str">
        <f t="shared" si="4"/>
        <v/>
      </c>
      <c r="Q32" s="65" t="str">
        <f t="shared" si="5"/>
        <v/>
      </c>
      <c r="R32" s="62"/>
      <c r="S32" s="62"/>
      <c r="T32" s="64" t="str">
        <f>IF(ISBLANK(F32),"",ROUND(H32+SUM(I32:L32)-V32+S32,2))</f>
        <v/>
      </c>
      <c r="U32" s="62"/>
      <c r="V32" s="63" t="str">
        <f>IF(ISBLANK(E32),"",ROUND(SUM(N32,I32,J32,L32,S32)-SUM(P32,R32,U32),2))</f>
        <v/>
      </c>
      <c r="W32" s="66" t="str">
        <f t="shared" si="8"/>
        <v/>
      </c>
      <c r="X32" s="67"/>
      <c r="Y32" s="68" t="str">
        <f t="shared" si="9"/>
        <v/>
      </c>
      <c r="Z32" s="68" t="str">
        <f t="shared" si="10"/>
        <v/>
      </c>
      <c r="AA32" s="68" t="str">
        <f t="shared" si="11"/>
        <v/>
      </c>
      <c r="AB32" s="68" t="str">
        <f t="shared" si="12"/>
        <v/>
      </c>
      <c r="AC32" s="68" t="str">
        <f t="shared" si="13"/>
        <v/>
      </c>
      <c r="AD32" s="68" t="str">
        <f t="shared" si="14"/>
        <v/>
      </c>
      <c r="AE32" s="68" t="str">
        <f t="shared" si="15"/>
        <v/>
      </c>
      <c r="AF32" s="68" t="str">
        <f t="shared" si="16"/>
        <v/>
      </c>
      <c r="AG32" s="68" t="str">
        <f t="shared" si="17"/>
        <v/>
      </c>
      <c r="AH32" s="68" t="str">
        <f t="shared" si="18"/>
        <v/>
      </c>
      <c r="AI32" s="68" t="str">
        <f t="shared" si="19"/>
        <v/>
      </c>
      <c r="AJ32" s="77" t="str">
        <f t="shared" si="20"/>
        <v/>
      </c>
      <c r="AK32" s="77">
        <f>SUM(Y32:AJ32)</f>
        <v>0</v>
      </c>
      <c r="AL32" s="78" t="str">
        <f>IF(ISBLANK($E32),"",AND(ROUND(SUM(Y32:AJ32),2)=ROUND(SUM($P32,$R32),2)))</f>
        <v/>
      </c>
      <c r="AM32" s="79">
        <f t="shared" si="40"/>
        <v>0</v>
      </c>
      <c r="AN32" s="77" t="str">
        <f t="shared" si="41"/>
        <v/>
      </c>
      <c r="AO32" s="68">
        <f t="shared" si="42"/>
        <v>0</v>
      </c>
      <c r="AP32" s="77" t="str">
        <f t="shared" si="43"/>
        <v/>
      </c>
      <c r="AQ32" s="68">
        <f t="shared" si="44"/>
        <v>0</v>
      </c>
      <c r="AR32" s="77" t="str">
        <f t="shared" si="45"/>
        <v/>
      </c>
      <c r="AS32" s="68">
        <f t="shared" si="46"/>
        <v>0</v>
      </c>
      <c r="AT32" s="77" t="str">
        <f t="shared" si="47"/>
        <v/>
      </c>
      <c r="AU32" s="68">
        <f t="shared" si="48"/>
        <v>0</v>
      </c>
      <c r="AV32" s="77" t="str">
        <f t="shared" si="49"/>
        <v/>
      </c>
      <c r="AW32" s="80" t="str">
        <f>IF(ISBLANK(F32),"",IF(W32-5&lt;0,0,W32-5))</f>
        <v/>
      </c>
      <c r="AX32" s="69" t="str">
        <f>IF(ISBLANK(F32),"",SLN(SUM(H32:I32),G32,F32))</f>
        <v/>
      </c>
      <c r="AY32" s="70" t="str">
        <f>IF(ISBLANK(F32),"",1/F32)</f>
        <v/>
      </c>
      <c r="AZ32" s="71" t="str">
        <f>IF(ISBLANK(F32),"",SYD(SUM(H32:I32),G32,F32,1))</f>
        <v/>
      </c>
      <c r="BA32" s="72" t="str">
        <f>IF(ISBLANK(F32),"",AZ32/SUM(H32:I32))</f>
        <v/>
      </c>
      <c r="BB32" s="71" t="str">
        <f>IF(ISBLANK(F32),"",BD32*(F32-1))</f>
        <v/>
      </c>
      <c r="BC32" s="72" t="str">
        <f>IF(ISBLANK(F32),"",BB32/SUM(H32:I32))</f>
        <v/>
      </c>
      <c r="BD32" s="73" t="str">
        <f>IF(ISBLANK(F32),"",((SUM(H32:I32)-G32)*2)/(F32*(F32+1)))</f>
        <v/>
      </c>
      <c r="BE32" s="71" t="str">
        <f>IF(ISBLANK(F32),"",DDB(SUM(H32:I32),G32,F32,1))</f>
        <v/>
      </c>
      <c r="BF32" s="72" t="str">
        <f>IF(ISBLANK(F32),"",BE32/SUM(H32:I32))</f>
        <v/>
      </c>
      <c r="BG32" s="71" t="str">
        <f>IF(ISBLANK(F32),"",DDB(SUM(H32:I32),G32,F32,2))</f>
        <v/>
      </c>
      <c r="BH32" s="72" t="str">
        <f>IF(ISBLANK(F32),"",BG32/SUM(H32:I32))</f>
        <v/>
      </c>
      <c r="BI32" s="70" t="str">
        <f>IF(ISBLANK(F32),"",2/F32)</f>
        <v/>
      </c>
      <c r="BJ32" s="71" t="str">
        <f>IF(ISBLANK(F32),"",(SUM(H32:I32)-G32)*BK32)</f>
        <v/>
      </c>
      <c r="BK32" s="74">
        <v>0.3</v>
      </c>
      <c r="BL32" s="71" t="str">
        <f>IF(ISBLANK(F32),"",((SUM(H32:I32)-G32)-BJ32)*BN32)</f>
        <v/>
      </c>
      <c r="BM32" s="72" t="str">
        <f>IF(ISBLANK(F32),"",BL32/SUM(H32:I32))</f>
        <v/>
      </c>
      <c r="BN32" s="74">
        <v>0.3</v>
      </c>
      <c r="BO32" s="75" t="str">
        <f>IF(ISBLANK(F32),"",((SUM(H32:I32)-G32)-BJ32-BL32)/((F32)-IF(BL32&gt;0,2,1)))</f>
        <v/>
      </c>
    </row>
    <row r="33" spans="1:67" s="76" customFormat="1" ht="17.25" customHeight="1" x14ac:dyDescent="0.3">
      <c r="A33" s="55">
        <v>29</v>
      </c>
      <c r="B33" s="56"/>
      <c r="C33" s="57"/>
      <c r="D33" s="58"/>
      <c r="E33" s="59"/>
      <c r="F33" s="60"/>
      <c r="G33" s="61"/>
      <c r="H33" s="62"/>
      <c r="I33" s="62"/>
      <c r="J33" s="62"/>
      <c r="K33" s="62"/>
      <c r="L33" s="62"/>
      <c r="M33" s="63" t="str">
        <f>IF(ISBLANK(E33),"",ROUND(SUM(H33:L33),2))</f>
        <v/>
      </c>
      <c r="N33" s="62"/>
      <c r="O33" s="62"/>
      <c r="P33" s="64" t="str">
        <f t="shared" si="4"/>
        <v/>
      </c>
      <c r="Q33" s="65" t="str">
        <f t="shared" si="5"/>
        <v/>
      </c>
      <c r="R33" s="62"/>
      <c r="S33" s="62"/>
      <c r="T33" s="64" t="str">
        <f>IF(ISBLANK(F33),"",ROUND(H33+SUM(I33:L33)-V33+S33,2))</f>
        <v/>
      </c>
      <c r="U33" s="62"/>
      <c r="V33" s="63" t="str">
        <f>IF(ISBLANK(E33),"",ROUND(SUM(N33,I33,J33,L33,S33)-SUM(P33,R33,U33),2))</f>
        <v/>
      </c>
      <c r="W33" s="66" t="str">
        <f t="shared" si="8"/>
        <v/>
      </c>
      <c r="X33" s="67"/>
      <c r="Y33" s="68" t="str">
        <f t="shared" si="9"/>
        <v/>
      </c>
      <c r="Z33" s="68" t="str">
        <f t="shared" si="10"/>
        <v/>
      </c>
      <c r="AA33" s="68" t="str">
        <f t="shared" si="11"/>
        <v/>
      </c>
      <c r="AB33" s="68" t="str">
        <f t="shared" si="12"/>
        <v/>
      </c>
      <c r="AC33" s="68" t="str">
        <f t="shared" si="13"/>
        <v/>
      </c>
      <c r="AD33" s="68" t="str">
        <f t="shared" si="14"/>
        <v/>
      </c>
      <c r="AE33" s="68" t="str">
        <f t="shared" si="15"/>
        <v/>
      </c>
      <c r="AF33" s="68" t="str">
        <f t="shared" si="16"/>
        <v/>
      </c>
      <c r="AG33" s="68" t="str">
        <f t="shared" si="17"/>
        <v/>
      </c>
      <c r="AH33" s="68" t="str">
        <f t="shared" si="18"/>
        <v/>
      </c>
      <c r="AI33" s="68" t="str">
        <f t="shared" si="19"/>
        <v/>
      </c>
      <c r="AJ33" s="77" t="str">
        <f t="shared" si="20"/>
        <v/>
      </c>
      <c r="AK33" s="77">
        <f>SUM(Y33:AJ33)</f>
        <v>0</v>
      </c>
      <c r="AL33" s="78" t="str">
        <f>IF(ISBLANK($E33),"",AND(ROUND(SUM(Y33:AJ33),2)=ROUND(SUM($P33,$R33),2)))</f>
        <v/>
      </c>
      <c r="AM33" s="79">
        <f t="shared" si="40"/>
        <v>0</v>
      </c>
      <c r="AN33" s="77" t="str">
        <f t="shared" si="41"/>
        <v/>
      </c>
      <c r="AO33" s="68">
        <f t="shared" si="42"/>
        <v>0</v>
      </c>
      <c r="AP33" s="77" t="str">
        <f t="shared" si="43"/>
        <v/>
      </c>
      <c r="AQ33" s="68">
        <f t="shared" si="44"/>
        <v>0</v>
      </c>
      <c r="AR33" s="77" t="str">
        <f t="shared" si="45"/>
        <v/>
      </c>
      <c r="AS33" s="68">
        <f t="shared" si="46"/>
        <v>0</v>
      </c>
      <c r="AT33" s="77" t="str">
        <f t="shared" si="47"/>
        <v/>
      </c>
      <c r="AU33" s="68">
        <f t="shared" si="48"/>
        <v>0</v>
      </c>
      <c r="AV33" s="77" t="str">
        <f t="shared" si="49"/>
        <v/>
      </c>
      <c r="AW33" s="80" t="str">
        <f>IF(ISBLANK(F33),"",IF(W33-5&lt;0,0,W33-5))</f>
        <v/>
      </c>
      <c r="AX33" s="69" t="str">
        <f>IF(ISBLANK(F33),"",SLN(SUM(H33:I33),G33,F33))</f>
        <v/>
      </c>
      <c r="AY33" s="70" t="str">
        <f>IF(ISBLANK(F33),"",1/F33)</f>
        <v/>
      </c>
      <c r="AZ33" s="71" t="str">
        <f>IF(ISBLANK(F33),"",SYD(SUM(H33:I33),G33,F33,1))</f>
        <v/>
      </c>
      <c r="BA33" s="72" t="str">
        <f>IF(ISBLANK(F33),"",AZ33/SUM(H33:I33))</f>
        <v/>
      </c>
      <c r="BB33" s="71" t="str">
        <f>IF(ISBLANK(F33),"",BD33*(F33-1))</f>
        <v/>
      </c>
      <c r="BC33" s="72" t="str">
        <f>IF(ISBLANK(F33),"",BB33/SUM(H33:I33))</f>
        <v/>
      </c>
      <c r="BD33" s="73" t="str">
        <f>IF(ISBLANK(F33),"",((SUM(H33:I33)-G33)*2)/(F33*(F33+1)))</f>
        <v/>
      </c>
      <c r="BE33" s="71" t="str">
        <f>IF(ISBLANK(F33),"",DDB(SUM(H33:I33),G33,F33,1))</f>
        <v/>
      </c>
      <c r="BF33" s="72" t="str">
        <f>IF(ISBLANK(F33),"",BE33/SUM(H33:I33))</f>
        <v/>
      </c>
      <c r="BG33" s="71" t="str">
        <f>IF(ISBLANK(F33),"",DDB(SUM(H33:I33),G33,F33,2))</f>
        <v/>
      </c>
      <c r="BH33" s="72" t="str">
        <f>IF(ISBLANK(F33),"",BG33/SUM(H33:I33))</f>
        <v/>
      </c>
      <c r="BI33" s="70" t="str">
        <f>IF(ISBLANK(F33),"",2/F33)</f>
        <v/>
      </c>
      <c r="BJ33" s="71" t="str">
        <f>IF(ISBLANK(F33),"",(SUM(H33:I33)-G33)*BK33)</f>
        <v/>
      </c>
      <c r="BK33" s="74">
        <v>0.3</v>
      </c>
      <c r="BL33" s="71" t="str">
        <f>IF(ISBLANK(F33),"",((SUM(H33:I33)-G33)-BJ33)*BN33)</f>
        <v/>
      </c>
      <c r="BM33" s="72" t="str">
        <f>IF(ISBLANK(F33),"",BL33/SUM(H33:I33))</f>
        <v/>
      </c>
      <c r="BN33" s="74">
        <v>0.3</v>
      </c>
      <c r="BO33" s="75" t="str">
        <f>IF(ISBLANK(F33),"",((SUM(H33:I33)-G33)-BJ33-BL33)/((F33)-IF(BL33&gt;0,2,1)))</f>
        <v/>
      </c>
    </row>
    <row r="34" spans="1:67" s="76" customFormat="1" ht="17.25" customHeight="1" x14ac:dyDescent="0.3">
      <c r="A34" s="55">
        <v>30</v>
      </c>
      <c r="B34" s="56"/>
      <c r="C34" s="57"/>
      <c r="D34" s="58"/>
      <c r="E34" s="59"/>
      <c r="F34" s="60"/>
      <c r="G34" s="61"/>
      <c r="H34" s="62"/>
      <c r="I34" s="62"/>
      <c r="J34" s="62"/>
      <c r="K34" s="62"/>
      <c r="L34" s="62"/>
      <c r="M34" s="63" t="str">
        <f>IF(ISBLANK(E34),"",ROUND(SUM(H34:L34),2))</f>
        <v/>
      </c>
      <c r="N34" s="62"/>
      <c r="O34" s="62"/>
      <c r="P34" s="64" t="str">
        <f t="shared" si="4"/>
        <v/>
      </c>
      <c r="Q34" s="65" t="str">
        <f t="shared" si="5"/>
        <v/>
      </c>
      <c r="R34" s="62"/>
      <c r="S34" s="62"/>
      <c r="T34" s="64" t="str">
        <f>IF(ISBLANK(F34),"",ROUND(H34+SUM(I34:L34)-V34+S34,2))</f>
        <v/>
      </c>
      <c r="U34" s="62"/>
      <c r="V34" s="63" t="str">
        <f>IF(ISBLANK(E34),"",ROUND(SUM(N34,I34,J34,L34,S34)-SUM(P34,R34,U34),2))</f>
        <v/>
      </c>
      <c r="W34" s="66" t="str">
        <f t="shared" si="8"/>
        <v/>
      </c>
      <c r="X34" s="67"/>
      <c r="Y34" s="68" t="str">
        <f t="shared" si="9"/>
        <v/>
      </c>
      <c r="Z34" s="68" t="str">
        <f t="shared" si="10"/>
        <v/>
      </c>
      <c r="AA34" s="68" t="str">
        <f t="shared" si="11"/>
        <v/>
      </c>
      <c r="AB34" s="68" t="str">
        <f t="shared" si="12"/>
        <v/>
      </c>
      <c r="AC34" s="68" t="str">
        <f t="shared" si="13"/>
        <v/>
      </c>
      <c r="AD34" s="68" t="str">
        <f t="shared" si="14"/>
        <v/>
      </c>
      <c r="AE34" s="68" t="str">
        <f t="shared" si="15"/>
        <v/>
      </c>
      <c r="AF34" s="68" t="str">
        <f t="shared" si="16"/>
        <v/>
      </c>
      <c r="AG34" s="68" t="str">
        <f t="shared" si="17"/>
        <v/>
      </c>
      <c r="AH34" s="68" t="str">
        <f t="shared" si="18"/>
        <v/>
      </c>
      <c r="AI34" s="68" t="str">
        <f t="shared" si="19"/>
        <v/>
      </c>
      <c r="AJ34" s="77" t="str">
        <f t="shared" si="20"/>
        <v/>
      </c>
      <c r="AK34" s="77">
        <f>SUM(Y34:AJ34)</f>
        <v>0</v>
      </c>
      <c r="AL34" s="78" t="str">
        <f>IF(ISBLANK($E34),"",AND(ROUND(SUM(Y34:AJ34),2)=ROUND(SUM($P34,$R34),2)))</f>
        <v/>
      </c>
      <c r="AM34" s="79">
        <f>IF(ISBLANK(F34),0,IF(ROUND(SLN(M34,G34,F34),2)+T34&lt;M34,ROUND(SLN(M34,G34,F34),2),ROUND(M34-T34-G34,2)))</f>
        <v>0</v>
      </c>
      <c r="AN34" s="77" t="str">
        <f>IF(ISBLANK(D34),"",ROUND(V34-AM34,2))</f>
        <v/>
      </c>
      <c r="AO34" s="68">
        <f>IF(ISBLANK(F34),0,IF(ROUND(SLN(M34,G34,F34),2)+T34+AM34&lt;M34,ROUND(SLN(M34,G34,F34),2),ROUND(M34-T34-AM34-G34,2)))</f>
        <v>0</v>
      </c>
      <c r="AP34" s="77" t="str">
        <f>IF(ISBLANK(D34),"",ROUND(AN34-AO34,2))</f>
        <v/>
      </c>
      <c r="AQ34" s="68">
        <f>IF(ISBLANK(F34),0,IF(ROUND(SLN(M34,G34,F34),2)+T34+AM34+AO34&lt;M34,ROUND(SLN(M34,G34,F34),2),ROUND(M34-T34-AM34-AO34-G34,2)))</f>
        <v>0</v>
      </c>
      <c r="AR34" s="77" t="str">
        <f>IF(ISBLANK(D34),"",ROUND(AP34-AQ34,2))</f>
        <v/>
      </c>
      <c r="AS34" s="68">
        <f>IF(ISBLANK(F34),0,IF(ROUND(SLN(M34,G34,F34),2)+T34+AM34+AO34+AQ34&lt;M34,ROUND(SLN(M34,G34,F34),2),ROUND(M34-T34-AM34-AO34-AQ34-G34,2)))</f>
        <v>0</v>
      </c>
      <c r="AT34" s="77" t="str">
        <f>IF(ISBLANK(D34),"",ROUND(AR34-AS34,2))</f>
        <v/>
      </c>
      <c r="AU34" s="68">
        <f>IF(ISBLANK(F34),0,IF(ROUND(SLN(M34,G34,F34),2)+T34+AM34+AO34+AQ34+AS34&lt;M34,ROUND(SLN(M34,G34,F34),2),ROUND(M34-T34-AM34-AO34-AQ34-AS34-G34,2)))</f>
        <v>0</v>
      </c>
      <c r="AV34" s="77" t="str">
        <f>IF(ISBLANK(D34),"",ROUND(AT34-AU34,2))</f>
        <v/>
      </c>
      <c r="AW34" s="80" t="str">
        <f>IF(ISBLANK(F34),"",IF(W34-5&lt;0,0,W34-5))</f>
        <v/>
      </c>
      <c r="AX34" s="69" t="str">
        <f>IF(ISBLANK(F34),"",SLN(SUM(H34:I34),G34,F34))</f>
        <v/>
      </c>
      <c r="AY34" s="70" t="str">
        <f>IF(ISBLANK(F34),"",1/F34)</f>
        <v/>
      </c>
      <c r="AZ34" s="71" t="str">
        <f>IF(ISBLANK(F34),"",SYD(SUM(H34:I34),G34,F34,1))</f>
        <v/>
      </c>
      <c r="BA34" s="72" t="str">
        <f>IF(ISBLANK(F34),"",AZ34/SUM(H34:I34))</f>
        <v/>
      </c>
      <c r="BB34" s="71" t="str">
        <f>IF(ISBLANK(F34),"",BD34*(F34-1))</f>
        <v/>
      </c>
      <c r="BC34" s="72" t="str">
        <f>IF(ISBLANK(F34),"",BB34/SUM(H34:I34))</f>
        <v/>
      </c>
      <c r="BD34" s="73" t="str">
        <f>IF(ISBLANK(F34),"",((SUM(H34:I34)-G34)*2)/(F34*(F34+1)))</f>
        <v/>
      </c>
      <c r="BE34" s="71" t="str">
        <f>IF(ISBLANK(F34),"",DDB(SUM(H34:I34),G34,F34,1))</f>
        <v/>
      </c>
      <c r="BF34" s="72" t="str">
        <f>IF(ISBLANK(F34),"",BE34/SUM(H34:I34))</f>
        <v/>
      </c>
      <c r="BG34" s="71" t="str">
        <f>IF(ISBLANK(F34),"",DDB(SUM(H34:I34),G34,F34,2))</f>
        <v/>
      </c>
      <c r="BH34" s="72" t="str">
        <f>IF(ISBLANK(F34),"",BG34/SUM(H34:I34))</f>
        <v/>
      </c>
      <c r="BI34" s="70" t="str">
        <f>IF(ISBLANK(F34),"",2/F34)</f>
        <v/>
      </c>
      <c r="BJ34" s="71" t="str">
        <f>IF(ISBLANK(F34),"",(SUM(H34:I34)-G34)*BK34)</f>
        <v/>
      </c>
      <c r="BK34" s="74">
        <v>0.3</v>
      </c>
      <c r="BL34" s="71" t="str">
        <f>IF(ISBLANK(F34),"",((SUM(H34:I34)-G34)-BJ34)*BN34)</f>
        <v/>
      </c>
      <c r="BM34" s="72" t="str">
        <f>IF(ISBLANK(F34),"",BL34/SUM(H34:I34))</f>
        <v/>
      </c>
      <c r="BN34" s="74">
        <v>0.3</v>
      </c>
      <c r="BO34" s="75" t="str">
        <f>IF(ISBLANK(F34),"",((SUM(H34:I34)-G34)-BJ34-BL34)/((F34)-IF(BL34&gt;0,2,1)))</f>
        <v/>
      </c>
    </row>
    <row r="35" spans="1:67" ht="4.5" customHeight="1" x14ac:dyDescent="0.3">
      <c r="A35" s="81"/>
      <c r="B35" s="81"/>
      <c r="C35" s="82"/>
      <c r="D35" s="81"/>
      <c r="E35" s="81"/>
      <c r="F35" s="83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4"/>
      <c r="R35" s="81"/>
      <c r="S35" s="81"/>
      <c r="T35" s="81"/>
      <c r="U35" s="81"/>
      <c r="V35" s="81"/>
      <c r="W35" s="83"/>
      <c r="X35" s="81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6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</row>
    <row r="36" spans="1:67" x14ac:dyDescent="0.25">
      <c r="X36" s="91"/>
    </row>
  </sheetData>
  <sheetProtection password="B0C2" sheet="1" objects="1" scenarios="1" formatColumns="0" sort="0" autoFilter="0"/>
  <autoFilter ref="A4:AW34"/>
  <mergeCells count="7">
    <mergeCell ref="Y1:AJ1"/>
    <mergeCell ref="AM1:AW1"/>
    <mergeCell ref="AX1:BO2"/>
    <mergeCell ref="AX4:AY4"/>
    <mergeCell ref="AZ4:BD4"/>
    <mergeCell ref="BE4:BI4"/>
    <mergeCell ref="BJ4:BO4"/>
  </mergeCells>
  <phoneticPr fontId="4" type="noConversion"/>
  <conditionalFormatting sqref="N5:N34">
    <cfRule type="cellIs" dxfId="26" priority="3" stopIfTrue="1" operator="notEqual">
      <formula>ROUND(H5-O5,2)</formula>
    </cfRule>
  </conditionalFormatting>
  <conditionalFormatting sqref="H5:H34">
    <cfRule type="cellIs" dxfId="25" priority="4" stopIfTrue="1" operator="notEqual">
      <formula>ROUND(N5+O5,2)</formula>
    </cfRule>
  </conditionalFormatting>
  <conditionalFormatting sqref="O5:O34">
    <cfRule type="cellIs" dxfId="24" priority="5" stopIfTrue="1" operator="notEqual">
      <formula>ROUND(H5-N5,2)</formula>
    </cfRule>
  </conditionalFormatting>
  <conditionalFormatting sqref="U5:U34">
    <cfRule type="expression" dxfId="23" priority="6" stopIfTrue="1">
      <formula>OR(T5&lt;-0.01,ROUND(M5-V5,2)&lt;0)</formula>
    </cfRule>
  </conditionalFormatting>
  <conditionalFormatting sqref="S5:S34">
    <cfRule type="cellIs" dxfId="22" priority="7" stopIfTrue="1" operator="greaterThan">
      <formula>T5</formula>
    </cfRule>
  </conditionalFormatting>
  <conditionalFormatting sqref="M5:M34">
    <cfRule type="cellIs" dxfId="21" priority="8" stopIfTrue="1" operator="lessThan">
      <formula>0</formula>
    </cfRule>
    <cfRule type="expression" dxfId="20" priority="9" stopIfTrue="1">
      <formula>AND(V5=0,M5&gt;0)</formula>
    </cfRule>
  </conditionalFormatting>
  <conditionalFormatting sqref="AW5:AW34 T5:T34 V5:V34">
    <cfRule type="cellIs" dxfId="19" priority="10" stopIfTrue="1" operator="lessThan">
      <formula>0</formula>
    </cfRule>
  </conditionalFormatting>
  <conditionalFormatting sqref="W5:W34">
    <cfRule type="cellIs" dxfId="18" priority="2" stopIfTrue="1" operator="lessThan">
      <formula>0</formula>
    </cfRule>
  </conditionalFormatting>
  <conditionalFormatting sqref="P5:P34">
    <cfRule type="cellIs" dxfId="17" priority="1" stopIfTrue="1" operator="lessThan">
      <formula>0</formula>
    </cfRule>
  </conditionalFormatting>
  <dataValidations count="16">
    <dataValidation type="decimal" allowBlank="1" showInputMessage="1" showErrorMessage="1" errorTitle="RVO: FEHLER zu RND!" error="Die Eingabe ist auf eine 2stellige Zahl beschränkt!" sqref="W5:W34">
      <formula1>-99</formula1>
      <formula2>99</formula2>
    </dataValidation>
    <dataValidation type="decimal" allowBlank="1" showInputMessage="1" showErrorMessage="1" errorTitle="RVO: FEHLER zu ND!" error="Die Eingabe ist auf eine 2stellige Zahl beschränkt!" sqref="F5:F34">
      <formula1>-99</formula1>
      <formula2>99</formula2>
    </dataValidation>
    <dataValidation type="decimal" operator="greaterThanOrEqual" allowBlank="1" showInputMessage="1" showErrorMessage="1" errorTitle="RVO: FEHLER zu Restwert!" error="Die Eingabe muss mit einem positiven Wert erfolgen!" sqref="G5:G34">
      <formula1>0</formula1>
    </dataValidation>
    <dataValidation type="decimal" operator="greaterThanOrEqual" allowBlank="1" showInputMessage="1" showErrorMessage="1" errorTitle="RVO: FEHLER zu A-Bestand!" error="Die Eingabe erfordert einen positiven Wert!" sqref="H5:H34">
      <formula1>0</formula1>
    </dataValidation>
    <dataValidation type="decimal" operator="greaterThanOrEqual" allowBlank="1" showInputMessage="1" showErrorMessage="1" errorTitle="RVO: FEHLER zu Zugang!" error="Die Eingabe erfordert einen positiven Wert!" sqref="I5:I34">
      <formula1>0</formula1>
    </dataValidation>
    <dataValidation type="decimal" operator="lessThanOrEqual" allowBlank="1" showInputMessage="1" showErrorMessage="1" errorTitle="RVO: FEHLER zu Abgang!" error="Die Eingabe erfordert einen negativen Wert!" sqref="K5:K34">
      <formula1>0</formula1>
    </dataValidation>
    <dataValidation type="decimal" operator="greaterThanOrEqual" allowBlank="1" showInputMessage="1" showErrorMessage="1" sqref="T5:T34">
      <formula1>0</formula1>
    </dataValidation>
    <dataValidation type="decimal" operator="greaterThanOrEqual" allowBlank="1" showInputMessage="1" showErrorMessage="1" errorTitle="RVO: FEHLER zu BW-Anfang!" error="Dei Eingabe erfordert einen positiven Wert!" sqref="N5:N34">
      <formula1>0</formula1>
    </dataValidation>
    <dataValidation type="decimal" operator="greaterThanOrEqual" allowBlank="1" showInputMessage="1" showErrorMessage="1" errorTitle="RVO: FEHLER zu &quot;kum. AFA Anfang&quot;" error="Die Eingabe erfordert einen positven Wert!" sqref="O5:O34">
      <formula1>0</formula1>
    </dataValidation>
    <dataValidation type="decimal" operator="greaterThanOrEqual" allowBlank="1" showInputMessage="1" showErrorMessage="1" errorTitle="RVO: FEHLER zu &quot;AFA d.J.&quot;!" error="Die Eingabe erfordert einen positiven Wert!" sqref="P5:P34">
      <formula1>0</formula1>
    </dataValidation>
    <dataValidation type="decimal" operator="greaterThanOrEqual" allowBlank="1" showInputMessage="1" showErrorMessage="1" errorTitle="RVO: FEHLER zu Zuschreibung!" error="Die Eingabe erfordert einen positiven Wert!" sqref="S5:S34">
      <formula1>0</formula1>
    </dataValidation>
    <dataValidation type="decimal" operator="lessThanOrEqual" allowBlank="1" showInputMessage="1" showErrorMessage="1" errorTitle="RVO: FEHLER zu Abzüge!" error="Die Eingabe erfordert einen negativen Wert!" sqref="J5:J34">
      <formula1>0</formula1>
    </dataValidation>
    <dataValidation type="decimal" operator="greaterThanOrEqual" allowBlank="1" showInputMessage="1" showErrorMessage="1" errorTitle="RVO: Fehler zu BW-Ende!" error="Die Eingabe erfordert einen positiven Wert!" sqref="V5:V34">
      <formula1>0</formula1>
    </dataValidation>
    <dataValidation type="date" allowBlank="1" showInputMessage="1" showErrorMessage="1" errorTitle="RVO: FEHLER zu A/N-Datum!" error="Das Feld muss mit einem &quot;Datum&quot; befüllt werden. Z.B. 30-07-03." sqref="E5:E34">
      <formula1>1</formula1>
      <formula2>47483</formula2>
    </dataValidation>
    <dataValidation type="decimal" allowBlank="1" showInputMessage="1" showErrorMessage="1" errorTitle="RVO: FEHLER zu Sonder-Afa!" error="Das Feld ist beschränkt auf die Summe:_x000a_Anschaffungswert -Restwert -lineare Afa" sqref="R5:R34">
      <formula1>P5*-1</formula1>
      <formula2>M5-P5-G5</formula2>
    </dataValidation>
    <dataValidation type="list" operator="greaterThanOrEqual" allowBlank="1" showInputMessage="1" showErrorMessage="1" errorTitle="RVO: FEHLER zu AM!" error="Das Feld ist beschränkt auf die Werte 0 bis 12 _x000a_und gibt die Anzahl der Monate für die die Afa berechnet wird wider._x000a_12 .. Jahres-Afa_x000a_6  ..  Halbjahres-Afa_x000a_0  ..  keine Afa" sqref="Q5:Q34">
      <formula1>"0,1,2,3,4,5,6,7,8,9,10,11,12,GwG"</formula1>
    </dataValidation>
  </dataValidations>
  <hyperlinks>
    <hyperlink ref="X2" r:id="rId1" display="www.rvo.at"/>
  </hyperlinks>
  <printOptions gridLines="1"/>
  <pageMargins left="0.47244094488188981" right="0.27559055118110237" top="0.70866141732283472" bottom="0.51181102362204722" header="0.35433070866141736" footer="0.23622047244094491"/>
  <pageSetup paperSize="9" scale="85" orientation="landscape" r:id="rId2"/>
  <headerFooter alignWithMargins="0">
    <oddHeader>&amp;L&amp;F&amp;C&amp;A</oddHeader>
    <oddFooter>&amp;L&amp;8copyright © www.rvo.at&amp;C&amp;8Seite &amp;P&amp;R&amp;8&amp;D</oddFooter>
  </headerFooter>
  <colBreaks count="2" manualBreakCount="2">
    <brk id="38" max="34" man="1"/>
    <brk id="49" max="1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28"/>
  <sheetViews>
    <sheetView topLeftCell="B1" zoomScale="95" workbookViewId="0">
      <pane ySplit="4" topLeftCell="A5" activePane="bottomLeft" state="frozen"/>
      <selection activeCell="B13" sqref="B13"/>
      <selection pane="bottomLeft" activeCell="B1" sqref="B1"/>
    </sheetView>
  </sheetViews>
  <sheetFormatPr baseColWidth="10" defaultColWidth="11.375" defaultRowHeight="13.2" outlineLevelCol="1" x14ac:dyDescent="0.25"/>
  <cols>
    <col min="1" max="1" width="3.75" style="3" hidden="1" customWidth="1" outlineLevel="1"/>
    <col min="2" max="2" width="3.75" style="3" customWidth="1" collapsed="1"/>
    <col min="3" max="3" width="4.625" style="88" customWidth="1"/>
    <col min="4" max="4" width="18.25" style="3" customWidth="1"/>
    <col min="5" max="5" width="8" style="3" customWidth="1"/>
    <col min="6" max="6" width="4.125" style="89" customWidth="1"/>
    <col min="7" max="7" width="6.375" style="3" customWidth="1"/>
    <col min="8" max="8" width="8.75" style="3" customWidth="1"/>
    <col min="9" max="9" width="9.125" style="3" customWidth="1"/>
    <col min="10" max="10" width="8.25" style="3" customWidth="1" outlineLevel="1"/>
    <col min="11" max="11" width="8" style="3" customWidth="1"/>
    <col min="12" max="12" width="7.625" style="3" customWidth="1" outlineLevel="1"/>
    <col min="13" max="13" width="8.625" style="3" customWidth="1"/>
    <col min="14" max="14" width="9.125" style="3" customWidth="1"/>
    <col min="15" max="15" width="8" style="3" customWidth="1"/>
    <col min="16" max="16" width="8.125" style="3" customWidth="1"/>
    <col min="17" max="17" width="3.25" style="90" customWidth="1" outlineLevel="1"/>
    <col min="18" max="19" width="7.625" style="3" customWidth="1" outlineLevel="1"/>
    <col min="20" max="20" width="9" style="3" customWidth="1"/>
    <col min="21" max="21" width="8.875" style="3" customWidth="1"/>
    <col min="22" max="22" width="8.625" style="3" customWidth="1"/>
    <col min="23" max="23" width="4.125" style="89" customWidth="1"/>
    <col min="24" max="24" width="10.25" style="3" customWidth="1"/>
    <col min="25" max="36" width="8.75" style="3" customWidth="1"/>
    <col min="37" max="37" width="9.375" style="3" customWidth="1"/>
    <col min="38" max="38" width="8.25" style="3" customWidth="1"/>
    <col min="39" max="48" width="8.75" style="3" customWidth="1"/>
    <col min="49" max="49" width="7.625" style="3" customWidth="1"/>
    <col min="50" max="50" width="8.75" style="3" hidden="1" customWidth="1" outlineLevel="1"/>
    <col min="51" max="51" width="5.375" style="3" hidden="1" customWidth="1" outlineLevel="1"/>
    <col min="52" max="52" width="8.75" style="3" hidden="1" customWidth="1" outlineLevel="1"/>
    <col min="53" max="53" width="5.375" style="3" hidden="1" customWidth="1" outlineLevel="1"/>
    <col min="54" max="54" width="8.75" style="3" hidden="1" customWidth="1" outlineLevel="1"/>
    <col min="55" max="55" width="5.375" style="3" hidden="1" customWidth="1" outlineLevel="1"/>
    <col min="56" max="56" width="8.25" style="3" hidden="1" customWidth="1" outlineLevel="1"/>
    <col min="57" max="57" width="8.75" style="3" hidden="1" customWidth="1" outlineLevel="1"/>
    <col min="58" max="58" width="5.375" style="3" hidden="1" customWidth="1" outlineLevel="1"/>
    <col min="59" max="59" width="8.75" style="3" hidden="1" customWidth="1" outlineLevel="1"/>
    <col min="60" max="61" width="5.375" style="3" hidden="1" customWidth="1" outlineLevel="1"/>
    <col min="62" max="62" width="8.75" style="3" hidden="1" customWidth="1" outlineLevel="1"/>
    <col min="63" max="63" width="6.25" style="3" hidden="1" customWidth="1" outlineLevel="1"/>
    <col min="64" max="64" width="8.75" style="3" hidden="1" customWidth="1" outlineLevel="1"/>
    <col min="65" max="65" width="5.375" style="3" hidden="1" customWidth="1" outlineLevel="1"/>
    <col min="66" max="66" width="6.25" style="3" hidden="1" customWidth="1" outlineLevel="1"/>
    <col min="67" max="67" width="8.25" style="3" hidden="1" customWidth="1" outlineLevel="1"/>
    <col min="68" max="68" width="11.375" style="3" collapsed="1"/>
    <col min="69" max="16384" width="11.375" style="3"/>
  </cols>
  <sheetData>
    <row r="1" spans="1:67" ht="13.8" x14ac:dyDescent="0.3">
      <c r="A1" s="1"/>
      <c r="B1" s="4"/>
      <c r="C1" s="5"/>
      <c r="D1" s="6"/>
      <c r="E1" s="6"/>
      <c r="F1" s="7"/>
      <c r="G1" s="6"/>
      <c r="H1" s="6"/>
      <c r="I1" s="8"/>
      <c r="J1" s="6"/>
      <c r="K1" s="6"/>
      <c r="L1" s="6"/>
      <c r="M1" s="6"/>
      <c r="N1" s="6"/>
      <c r="O1" s="6"/>
      <c r="P1" s="6"/>
      <c r="Q1" s="9"/>
      <c r="R1" s="6"/>
      <c r="S1" s="6"/>
      <c r="T1" s="6"/>
      <c r="U1" s="6"/>
      <c r="V1" s="6"/>
      <c r="W1" s="7"/>
      <c r="X1" s="10"/>
      <c r="Y1" s="101" t="s">
        <v>0</v>
      </c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93"/>
      <c r="AL1" s="12"/>
      <c r="AM1" s="104" t="s">
        <v>1</v>
      </c>
      <c r="AN1" s="105"/>
      <c r="AO1" s="105"/>
      <c r="AP1" s="105"/>
      <c r="AQ1" s="105"/>
      <c r="AR1" s="105"/>
      <c r="AS1" s="105"/>
      <c r="AT1" s="105"/>
      <c r="AU1" s="105"/>
      <c r="AV1" s="105"/>
      <c r="AW1" s="106"/>
      <c r="AX1" s="107" t="s">
        <v>46</v>
      </c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9"/>
    </row>
    <row r="2" spans="1:67" s="25" customFormat="1" ht="14.25" customHeight="1" x14ac:dyDescent="0.2">
      <c r="A2" s="13"/>
      <c r="B2" s="14"/>
      <c r="C2" s="15"/>
      <c r="D2" s="16" t="s">
        <v>2</v>
      </c>
      <c r="E2" s="17" t="s">
        <v>53</v>
      </c>
      <c r="F2" s="15"/>
      <c r="G2" s="18"/>
      <c r="H2" s="19">
        <f t="shared" ref="H2:P2" si="0">SUBTOTAL(9,H5:H6)</f>
        <v>1000</v>
      </c>
      <c r="I2" s="20">
        <f t="shared" si="0"/>
        <v>0</v>
      </c>
      <c r="J2" s="20">
        <f t="shared" si="0"/>
        <v>0</v>
      </c>
      <c r="K2" s="20">
        <f t="shared" si="0"/>
        <v>-30</v>
      </c>
      <c r="L2" s="20">
        <f t="shared" si="0"/>
        <v>0</v>
      </c>
      <c r="M2" s="20">
        <f t="shared" si="0"/>
        <v>970</v>
      </c>
      <c r="N2" s="19">
        <f t="shared" si="0"/>
        <v>880</v>
      </c>
      <c r="O2" s="21">
        <f t="shared" si="0"/>
        <v>120</v>
      </c>
      <c r="P2" s="20">
        <f t="shared" si="0"/>
        <v>9</v>
      </c>
      <c r="Q2" s="22"/>
      <c r="R2" s="20">
        <f>SUBTOTAL(9,R5:R6)</f>
        <v>0</v>
      </c>
      <c r="S2" s="21">
        <f>SUBTOTAL(9,S5:S6)</f>
        <v>0</v>
      </c>
      <c r="T2" s="21">
        <f>SUBTOTAL(9,T5:T6)</f>
        <v>99</v>
      </c>
      <c r="U2" s="21">
        <f>SUBTOTAL(9,U5:U6)</f>
        <v>0</v>
      </c>
      <c r="V2" s="20">
        <f>SUBTOTAL(9,V5:V6)</f>
        <v>871</v>
      </c>
      <c r="W2" s="23"/>
      <c r="X2" s="92" t="s">
        <v>47</v>
      </c>
      <c r="Y2" s="20">
        <f t="shared" ref="Y2:AK2" si="1">SUBTOTAL(9,Y5:Y6)</f>
        <v>0.75</v>
      </c>
      <c r="Z2" s="20">
        <f t="shared" si="1"/>
        <v>0.75</v>
      </c>
      <c r="AA2" s="20">
        <f t="shared" si="1"/>
        <v>0.75</v>
      </c>
      <c r="AB2" s="20">
        <f t="shared" si="1"/>
        <v>0.75</v>
      </c>
      <c r="AC2" s="20">
        <f t="shared" si="1"/>
        <v>0.75</v>
      </c>
      <c r="AD2" s="20">
        <f t="shared" si="1"/>
        <v>0.75</v>
      </c>
      <c r="AE2" s="20">
        <f t="shared" si="1"/>
        <v>0.75</v>
      </c>
      <c r="AF2" s="20">
        <f t="shared" si="1"/>
        <v>0.75</v>
      </c>
      <c r="AG2" s="20">
        <f t="shared" si="1"/>
        <v>0.75</v>
      </c>
      <c r="AH2" s="20">
        <f t="shared" si="1"/>
        <v>0.75</v>
      </c>
      <c r="AI2" s="20">
        <f t="shared" si="1"/>
        <v>0.75</v>
      </c>
      <c r="AJ2" s="20">
        <f t="shared" si="1"/>
        <v>0.75</v>
      </c>
      <c r="AK2" s="20">
        <f t="shared" si="1"/>
        <v>9</v>
      </c>
      <c r="AL2" s="24" t="b">
        <f>IF(ISBLANK($E2),"",AND(ROUND(SUM(Y2:AJ2),2)=ROUND(SUM($P2,$R2),2)))</f>
        <v>1</v>
      </c>
      <c r="AM2" s="20">
        <f t="shared" ref="AM2:AV2" si="2">SUBTOTAL(9,AM5:AM6)</f>
        <v>9</v>
      </c>
      <c r="AN2" s="20">
        <f t="shared" si="2"/>
        <v>862</v>
      </c>
      <c r="AO2" s="20">
        <f t="shared" si="2"/>
        <v>9</v>
      </c>
      <c r="AP2" s="20">
        <f t="shared" si="2"/>
        <v>853</v>
      </c>
      <c r="AQ2" s="20">
        <f t="shared" si="2"/>
        <v>9</v>
      </c>
      <c r="AR2" s="20">
        <f t="shared" si="2"/>
        <v>844</v>
      </c>
      <c r="AS2" s="20">
        <f t="shared" si="2"/>
        <v>9</v>
      </c>
      <c r="AT2" s="20">
        <f t="shared" si="2"/>
        <v>835</v>
      </c>
      <c r="AU2" s="20">
        <f t="shared" si="2"/>
        <v>9</v>
      </c>
      <c r="AV2" s="20">
        <f t="shared" si="2"/>
        <v>826</v>
      </c>
      <c r="AW2" s="18"/>
      <c r="AX2" s="110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2"/>
    </row>
    <row r="3" spans="1:67" ht="13.8" hidden="1" x14ac:dyDescent="0.3">
      <c r="A3" s="1"/>
      <c r="B3" s="26"/>
      <c r="C3" s="27"/>
      <c r="D3" s="1"/>
      <c r="E3" s="1"/>
      <c r="F3" s="28"/>
      <c r="G3" s="29"/>
      <c r="H3" s="1"/>
      <c r="I3" s="1"/>
      <c r="J3" s="1"/>
      <c r="K3" s="1"/>
      <c r="L3" s="1"/>
      <c r="M3" s="29"/>
      <c r="N3" s="1"/>
      <c r="O3" s="1"/>
      <c r="P3" s="1"/>
      <c r="Q3" s="2"/>
      <c r="R3" s="1"/>
      <c r="S3" s="1"/>
      <c r="T3" s="1"/>
      <c r="U3" s="1"/>
      <c r="V3" s="29"/>
      <c r="W3" s="28"/>
      <c r="X3" s="30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3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4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s="25" customFormat="1" ht="39" customHeight="1" x14ac:dyDescent="0.2">
      <c r="A4" s="36" t="s">
        <v>4</v>
      </c>
      <c r="B4" s="37" t="s">
        <v>5</v>
      </c>
      <c r="C4" s="38" t="s">
        <v>6</v>
      </c>
      <c r="D4" s="38" t="s">
        <v>7</v>
      </c>
      <c r="E4" s="39" t="s">
        <v>8</v>
      </c>
      <c r="F4" s="40" t="s">
        <v>9</v>
      </c>
      <c r="G4" s="41" t="s">
        <v>10</v>
      </c>
      <c r="H4" s="42" t="s">
        <v>11</v>
      </c>
      <c r="I4" s="43" t="s">
        <v>12</v>
      </c>
      <c r="J4" s="44" t="s">
        <v>13</v>
      </c>
      <c r="K4" s="43" t="s">
        <v>14</v>
      </c>
      <c r="L4" s="44" t="s">
        <v>15</v>
      </c>
      <c r="M4" s="43" t="s">
        <v>16</v>
      </c>
      <c r="N4" s="45" t="s">
        <v>17</v>
      </c>
      <c r="O4" s="46" t="s">
        <v>18</v>
      </c>
      <c r="P4" s="46" t="s">
        <v>19</v>
      </c>
      <c r="Q4" s="47" t="s">
        <v>20</v>
      </c>
      <c r="R4" s="46" t="s">
        <v>21</v>
      </c>
      <c r="S4" s="46" t="s">
        <v>22</v>
      </c>
      <c r="T4" s="46" t="s">
        <v>23</v>
      </c>
      <c r="U4" s="46" t="s">
        <v>24</v>
      </c>
      <c r="V4" s="48" t="s">
        <v>25</v>
      </c>
      <c r="W4" s="40" t="s">
        <v>26</v>
      </c>
      <c r="X4" s="39" t="s">
        <v>27</v>
      </c>
      <c r="Y4" s="49" t="s">
        <v>28</v>
      </c>
      <c r="Z4" s="50" t="s">
        <v>29</v>
      </c>
      <c r="AA4" s="50" t="s">
        <v>30</v>
      </c>
      <c r="AB4" s="50" t="s">
        <v>31</v>
      </c>
      <c r="AC4" s="50" t="s">
        <v>32</v>
      </c>
      <c r="AD4" s="50" t="s">
        <v>33</v>
      </c>
      <c r="AE4" s="50" t="s">
        <v>34</v>
      </c>
      <c r="AF4" s="50" t="s">
        <v>35</v>
      </c>
      <c r="AG4" s="50" t="s">
        <v>36</v>
      </c>
      <c r="AH4" s="50" t="s">
        <v>37</v>
      </c>
      <c r="AI4" s="50" t="s">
        <v>38</v>
      </c>
      <c r="AJ4" s="51" t="s">
        <v>39</v>
      </c>
      <c r="AK4" s="51" t="s">
        <v>40</v>
      </c>
      <c r="AL4" s="52" t="s">
        <v>41</v>
      </c>
      <c r="AM4" s="53" t="str">
        <f>CONCATENATE("AfA ",RIGHT($E$2,4)+1)</f>
        <v>AfA 2017</v>
      </c>
      <c r="AN4" s="54" t="str">
        <f>CONCATENATE("BW ",RIGHT($E$2,4)+1)</f>
        <v>BW 2017</v>
      </c>
      <c r="AO4" s="53" t="str">
        <f>CONCATENATE("AfA ",RIGHT($E$2,4)+2)</f>
        <v>AfA 2018</v>
      </c>
      <c r="AP4" s="54" t="str">
        <f>CONCATENATE("BW ",RIGHT($E$2,4)+2)</f>
        <v>BW 2018</v>
      </c>
      <c r="AQ4" s="53" t="str">
        <f>CONCATENATE("AfA ",RIGHT($E$2,4)+3)</f>
        <v>AfA 2019</v>
      </c>
      <c r="AR4" s="54" t="str">
        <f>CONCATENATE("BW ",RIGHT($E$2,4)+3)</f>
        <v>BW 2019</v>
      </c>
      <c r="AS4" s="53" t="str">
        <f>CONCATENATE("AfA ",RIGHT($E$2,4)+4)</f>
        <v>AfA 2020</v>
      </c>
      <c r="AT4" s="54" t="str">
        <f>CONCATENATE("BW ",RIGHT($E$2,4)+4)</f>
        <v>BW 2020</v>
      </c>
      <c r="AU4" s="53" t="str">
        <f>CONCATENATE("AfA ",RIGHT($E$2,4)+5)</f>
        <v>AfA 2021</v>
      </c>
      <c r="AV4" s="54" t="str">
        <f>CONCATENATE("BW ",RIGHT($E$2,4)+5)</f>
        <v>BW 2021</v>
      </c>
      <c r="AW4" s="54" t="str">
        <f>CONCATENATE("RND ",RIGHT($E$2,4)+5)</f>
        <v>RND 2021</v>
      </c>
      <c r="AX4" s="113" t="s">
        <v>42</v>
      </c>
      <c r="AY4" s="113"/>
      <c r="AZ4" s="113" t="s">
        <v>43</v>
      </c>
      <c r="BA4" s="113"/>
      <c r="BB4" s="113"/>
      <c r="BC4" s="113"/>
      <c r="BD4" s="113"/>
      <c r="BE4" s="113" t="s">
        <v>44</v>
      </c>
      <c r="BF4" s="113"/>
      <c r="BG4" s="113"/>
      <c r="BH4" s="113"/>
      <c r="BI4" s="113"/>
      <c r="BJ4" s="113" t="s">
        <v>45</v>
      </c>
      <c r="BK4" s="113"/>
      <c r="BL4" s="113"/>
      <c r="BM4" s="113"/>
      <c r="BN4" s="113"/>
      <c r="BO4" s="113"/>
    </row>
    <row r="5" spans="1:67" s="76" customFormat="1" ht="17.25" customHeight="1" x14ac:dyDescent="0.3">
      <c r="A5" s="55">
        <v>1</v>
      </c>
      <c r="B5" s="56">
        <v>1</v>
      </c>
      <c r="C5" s="57" t="s">
        <v>58</v>
      </c>
      <c r="D5" s="58" t="s">
        <v>54</v>
      </c>
      <c r="E5" s="59">
        <v>38777</v>
      </c>
      <c r="F5" s="60"/>
      <c r="G5" s="61"/>
      <c r="H5" s="62">
        <v>200</v>
      </c>
      <c r="I5" s="62"/>
      <c r="J5" s="62"/>
      <c r="K5" s="62">
        <v>-30</v>
      </c>
      <c r="L5" s="62">
        <v>200</v>
      </c>
      <c r="M5" s="63">
        <f t="shared" ref="M5:M6" si="3">IF(ISBLANK(E5),"",ROUND(SUM(H5:L5),2))</f>
        <v>370</v>
      </c>
      <c r="N5" s="62">
        <v>200</v>
      </c>
      <c r="O5" s="62"/>
      <c r="P5" s="64" t="str">
        <f t="shared" ref="P5:P6" si="4">IF(ISBLANK(F5),"",ROUND(IF(SLN(H5+I5+J5+L5,G5,F5)*Q5/12&lt;H5+I5+J5+L5-O5-G5,SLN(H5+I5+J5+L5,G5,F5)*Q5/12,N5-G5),2))</f>
        <v/>
      </c>
      <c r="Q5" s="65" t="str">
        <f t="shared" ref="Q5:Q6" si="5">IF(ISBLANK(F5),"",IF(ISBLANK(I5),12,IF(MONTH(E5)&lt;7,12,6)))</f>
        <v/>
      </c>
      <c r="R5" s="62"/>
      <c r="S5" s="62"/>
      <c r="T5" s="64" t="str">
        <f t="shared" ref="T5:T6" si="6">IF(ISBLANK(F5),"",ROUND(H5+SUM(I5:L5)-V5+S5,2))</f>
        <v/>
      </c>
      <c r="U5" s="62">
        <v>30</v>
      </c>
      <c r="V5" s="63">
        <f t="shared" ref="V5:V6" si="7">IF(ISBLANK(E5),"",ROUND(SUM(N5,I5,J5,L5,S5)-SUM(P5,R5,U5),2))</f>
        <v>370</v>
      </c>
      <c r="W5" s="66" t="str">
        <f t="shared" ref="W5:W6" si="8">IF(ISBLANK(F5),"",IF(P5=0,0,ROUND(V5/P5*Q5/12,1)))</f>
        <v/>
      </c>
      <c r="X5" s="67"/>
      <c r="Y5" s="68">
        <f t="shared" ref="Y5:Y6" si="9">IF(ISBLANK($E5),"",IF(ISBLANK($I5),IF(SUM($P5,$R5)=0,0,SUM($P5,$R5)/12),IF(13-MONTH($E5)&lt;12,"",SUM($P5,$R5)/(13-MONTH($E5)))))</f>
        <v>0</v>
      </c>
      <c r="Z5" s="68">
        <f t="shared" ref="Z5:Z6" si="10">IF(ISBLANK($E5),"",IF(ISBLANK($I5),IF(SUM($P5,$R5)=0,0,SUM($P5,$R5)/12),IF(13-MONTH($E5)&lt;11,"",SUM($P5,$R5)/(13-MONTH($E5)))))</f>
        <v>0</v>
      </c>
      <c r="AA5" s="68">
        <f t="shared" ref="AA5:AA6" si="11">IF(ISBLANK($E5),"",IF(ISBLANK($I5),IF(SUM($P5,$R5)=0,0,SUM($P5,$R5)/12),IF(13-MONTH($E5)&lt;10,"",SUM($P5,$R5)/(13-MONTH($E5)))))</f>
        <v>0</v>
      </c>
      <c r="AB5" s="68">
        <f t="shared" ref="AB5:AB6" si="12">IF(ISBLANK($E5),"",IF(ISBLANK($I5),IF(SUM($P5,$R5)=0,0,SUM($P5,$R5)/12),IF(13-MONTH($E5)&lt;9,"",SUM($P5,$R5)/(13-MONTH($E5)))))</f>
        <v>0</v>
      </c>
      <c r="AC5" s="68">
        <f t="shared" ref="AC5:AC6" si="13">IF(ISBLANK($E5),"",IF(ISBLANK($I5),IF(SUM($P5,$R5)=0,0,SUM($P5,$R5)/12),IF(13-MONTH($E5)&lt;8,"",SUM($P5,$R5)/(13-MONTH($E5)))))</f>
        <v>0</v>
      </c>
      <c r="AD5" s="68">
        <f t="shared" ref="AD5:AD6" si="14">IF(ISBLANK($E5),"",IF(ISBLANK($I5),IF(SUM($P5,$R5)=0,0,SUM($P5,$R5)/12),IF(13-MONTH($E5)&lt;7,"",SUM($P5,$R5)/(13-MONTH($E5)))))</f>
        <v>0</v>
      </c>
      <c r="AE5" s="68">
        <f t="shared" ref="AE5:AE6" si="15">IF(ISBLANK($E5),"",IF(ISBLANK($I5),IF(SUM($P5,$R5)=0,0,SUM($P5,$R5)/12),IF(13-MONTH($E5)&lt;6,"",SUM($P5,$R5)/(13-MONTH($E5)))))</f>
        <v>0</v>
      </c>
      <c r="AF5" s="68">
        <f t="shared" ref="AF5:AF6" si="16">IF(ISBLANK($E5),"",IF(ISBLANK($I5),IF(SUM($P5,$R5)=0,0,SUM($P5,$R5)/12),IF(13-MONTH($E5)&lt;5,"",SUM($P5,$R5)/(13-MONTH($E5)))))</f>
        <v>0</v>
      </c>
      <c r="AG5" s="68">
        <f t="shared" ref="AG5:AG6" si="17">IF(ISBLANK($E5),"",IF(ISBLANK($I5),IF(SUM($P5,$R5)=0,0,SUM($P5,$R5)/12),IF(13-MONTH($E5)&lt;4,"",SUM($P5,$R5)/(13-MONTH($E5)))))</f>
        <v>0</v>
      </c>
      <c r="AH5" s="68">
        <f t="shared" ref="AH5:AH6" si="18">IF(ISBLANK($E5),"",IF(ISBLANK($I5),IF(SUM($P5,$R5)=0,0,SUM($P5,$R5)/12),IF(13-MONTH($E5)&lt;3,"",SUM($P5,$R5)/(13-MONTH($E5)))))</f>
        <v>0</v>
      </c>
      <c r="AI5" s="68">
        <f t="shared" ref="AI5:AI6" si="19">IF(ISBLANK($E5),"",IF(ISBLANK($I5),IF(SUM($P5,$R5)=0,0,SUM($P5,$R5)/12),IF(13-MONTH($E5)&lt;2,"",SUM($P5,$R5)/(13-MONTH($E5)))))</f>
        <v>0</v>
      </c>
      <c r="AJ5" s="77">
        <f t="shared" ref="AJ5:AJ6" si="20">IF(ISBLANK($E5),"",IF(ISBLANK($I5),IF(SUM($P5,$R5)=0,0,SUM($P5,$R5)/12),IF(13-MONTH($E5)&lt;1,"",SUM($P5,$R5)/(13-MONTH($E5)))))</f>
        <v>0</v>
      </c>
      <c r="AK5" s="77">
        <f t="shared" ref="AK5:AK6" si="21">SUM(Y5:AJ5)</f>
        <v>0</v>
      </c>
      <c r="AL5" s="78" t="b">
        <f t="shared" ref="AL5:AL6" si="22">IF(ISBLANK($E5),"",AND(ROUND(SUM(Y5:AJ5),2)=ROUND(SUM($P5,$R5),2)))</f>
        <v>1</v>
      </c>
      <c r="AM5" s="79">
        <f>IF(ISBLANK(F5),0,IF(ROUND(SLN(M5,G5,F5),2)+T5&lt;M5,ROUND(SLN(M5,G5,F5),2),ROUND(M5-T5-G5,2)))</f>
        <v>0</v>
      </c>
      <c r="AN5" s="77">
        <f>IF(ISBLANK(D5),"",ROUND(V5-AM5,2))</f>
        <v>370</v>
      </c>
      <c r="AO5" s="68">
        <f>IF(ISBLANK(F5),0,IF(ROUND(SLN(M5,G5,F5),2)+T5+AM5&lt;M5,ROUND(SLN(M5,G5,F5),2),ROUND(M5-T5-AM5-G5,2)))</f>
        <v>0</v>
      </c>
      <c r="AP5" s="77">
        <f>IF(ISBLANK(D5),"",ROUND(AN5-AO5,2))</f>
        <v>370</v>
      </c>
      <c r="AQ5" s="68">
        <f>IF(ISBLANK(F5),0,IF(ROUND(SLN(M5,G5,F5),2)+T5+AM5+AO5&lt;M5,ROUND(SLN(M5,G5,F5),2),ROUND(M5-T5-AM5-AO5-G5,2)))</f>
        <v>0</v>
      </c>
      <c r="AR5" s="77">
        <f>IF(ISBLANK(D5),"",ROUND(AP5-AQ5,2))</f>
        <v>370</v>
      </c>
      <c r="AS5" s="68">
        <f>IF(ISBLANK(F5),0,IF(ROUND(SLN(M5,G5,F5),2)+T5+AM5+AO5+AQ5&lt;M5,ROUND(SLN(M5,G5,F5),2),ROUND(M5-T5-AM5-AO5-AQ5-G5,2)))</f>
        <v>0</v>
      </c>
      <c r="AT5" s="77">
        <f>IF(ISBLANK(D5),"",ROUND(AR5-AS5,2))</f>
        <v>370</v>
      </c>
      <c r="AU5" s="68">
        <f>IF(ISBLANK(F5),0,IF(ROUND(SLN(M5,G5,F5),2)+T5+AM5+AO5+AQ5+AS5&lt;M5,ROUND(SLN(M5,G5,F5),2),ROUND(M5-T5-AM5-AO5-AQ5-AS5-G5,2)))</f>
        <v>0</v>
      </c>
      <c r="AV5" s="77">
        <f>IF(ISBLANK(D5),"",ROUND(AT5-AU5,2))</f>
        <v>370</v>
      </c>
      <c r="AW5" s="80" t="str">
        <f t="shared" ref="AW5:AW6" si="23">IF(ISBLANK(F5),"",IF(W5-5&lt;0,0,W5-5))</f>
        <v/>
      </c>
      <c r="AX5" s="69" t="str">
        <f t="shared" ref="AX5:AX6" si="24">IF(ISBLANK(F5),"",SLN(SUM(H5:I5),G5,F5))</f>
        <v/>
      </c>
      <c r="AY5" s="70" t="str">
        <f t="shared" ref="AY5:AY6" si="25">IF(ISBLANK(F5),"",1/F5)</f>
        <v/>
      </c>
      <c r="AZ5" s="71" t="str">
        <f t="shared" ref="AZ5:AZ6" si="26">IF(ISBLANK(F5),"",SYD(SUM(H5:I5),G5,F5,1))</f>
        <v/>
      </c>
      <c r="BA5" s="72" t="str">
        <f t="shared" ref="BA5:BA6" si="27">IF(ISBLANK(F5),"",AZ5/SUM(H5:I5))</f>
        <v/>
      </c>
      <c r="BB5" s="71" t="str">
        <f t="shared" ref="BB5:BB6" si="28">IF(ISBLANK(F5),"",BD5*(F5-1))</f>
        <v/>
      </c>
      <c r="BC5" s="72" t="str">
        <f t="shared" ref="BC5:BC6" si="29">IF(ISBLANK(F5),"",BB5/SUM(H5:I5))</f>
        <v/>
      </c>
      <c r="BD5" s="73" t="str">
        <f t="shared" ref="BD5:BD6" si="30">IF(ISBLANK(F5),"",((SUM(H5:I5)-G5)*2)/(F5*(F5+1)))</f>
        <v/>
      </c>
      <c r="BE5" s="71" t="str">
        <f t="shared" ref="BE5:BE6" si="31">IF(ISBLANK(F5),"",DDB(SUM(H5:I5),G5,F5,1))</f>
        <v/>
      </c>
      <c r="BF5" s="72" t="str">
        <f t="shared" ref="BF5:BF6" si="32">IF(ISBLANK(F5),"",BE5/SUM(H5:I5))</f>
        <v/>
      </c>
      <c r="BG5" s="71" t="str">
        <f t="shared" ref="BG5:BG6" si="33">IF(ISBLANK(F5),"",DDB(SUM(H5:I5),G5,F5,2))</f>
        <v/>
      </c>
      <c r="BH5" s="72" t="str">
        <f t="shared" ref="BH5:BH6" si="34">IF(ISBLANK(F5),"",BG5/SUM(H5:I5))</f>
        <v/>
      </c>
      <c r="BI5" s="70" t="str">
        <f t="shared" ref="BI5:BI6" si="35">IF(ISBLANK(F5),"",2/F5)</f>
        <v/>
      </c>
      <c r="BJ5" s="71" t="str">
        <f t="shared" ref="BJ5:BJ6" si="36">IF(ISBLANK(F5),"",(SUM(H5:I5)-G5)*BK5)</f>
        <v/>
      </c>
      <c r="BK5" s="74">
        <v>0.25</v>
      </c>
      <c r="BL5" s="71" t="str">
        <f t="shared" ref="BL5:BL6" si="37">IF(ISBLANK(F5),"",((SUM(H5:I5)-G5)-BJ5)*BN5)</f>
        <v/>
      </c>
      <c r="BM5" s="72" t="str">
        <f t="shared" ref="BM5:BM6" si="38">IF(ISBLANK(F5),"",BL5/SUM(H5:I5))</f>
        <v/>
      </c>
      <c r="BN5" s="74">
        <v>0.25</v>
      </c>
      <c r="BO5" s="75" t="str">
        <f t="shared" ref="BO5:BO6" si="39">IF(ISBLANK(F5),"",((SUM(H5:I5)-G5)-BJ5-BL5)/((F5)-IF(BL5&gt;0,2,1)))</f>
        <v/>
      </c>
    </row>
    <row r="6" spans="1:67" s="76" customFormat="1" ht="17.25" customHeight="1" x14ac:dyDescent="0.3">
      <c r="A6" s="55">
        <v>2</v>
      </c>
      <c r="B6" s="56">
        <v>2</v>
      </c>
      <c r="C6" s="57" t="s">
        <v>57</v>
      </c>
      <c r="D6" s="58" t="s">
        <v>55</v>
      </c>
      <c r="E6" s="59">
        <v>38777</v>
      </c>
      <c r="F6" s="60">
        <v>66.67</v>
      </c>
      <c r="G6" s="61">
        <v>0.01</v>
      </c>
      <c r="H6" s="62">
        <v>800</v>
      </c>
      <c r="I6" s="62"/>
      <c r="J6" s="62"/>
      <c r="K6" s="62"/>
      <c r="L6" s="62">
        <v>-200</v>
      </c>
      <c r="M6" s="63">
        <f t="shared" si="3"/>
        <v>600</v>
      </c>
      <c r="N6" s="62">
        <v>680</v>
      </c>
      <c r="O6" s="62">
        <v>120</v>
      </c>
      <c r="P6" s="64">
        <f t="shared" si="4"/>
        <v>9</v>
      </c>
      <c r="Q6" s="65">
        <f t="shared" si="5"/>
        <v>12</v>
      </c>
      <c r="R6" s="62"/>
      <c r="S6" s="62"/>
      <c r="T6" s="64">
        <f t="shared" si="6"/>
        <v>99</v>
      </c>
      <c r="U6" s="62">
        <v>-30</v>
      </c>
      <c r="V6" s="63">
        <f t="shared" si="7"/>
        <v>501</v>
      </c>
      <c r="W6" s="66">
        <f t="shared" si="8"/>
        <v>55.7</v>
      </c>
      <c r="X6" s="67"/>
      <c r="Y6" s="68">
        <f t="shared" si="9"/>
        <v>0.75</v>
      </c>
      <c r="Z6" s="68">
        <f t="shared" si="10"/>
        <v>0.75</v>
      </c>
      <c r="AA6" s="68">
        <f t="shared" si="11"/>
        <v>0.75</v>
      </c>
      <c r="AB6" s="68">
        <f t="shared" si="12"/>
        <v>0.75</v>
      </c>
      <c r="AC6" s="68">
        <f t="shared" si="13"/>
        <v>0.75</v>
      </c>
      <c r="AD6" s="68">
        <f t="shared" si="14"/>
        <v>0.75</v>
      </c>
      <c r="AE6" s="68">
        <f t="shared" si="15"/>
        <v>0.75</v>
      </c>
      <c r="AF6" s="68">
        <f t="shared" si="16"/>
        <v>0.75</v>
      </c>
      <c r="AG6" s="68">
        <f t="shared" si="17"/>
        <v>0.75</v>
      </c>
      <c r="AH6" s="68">
        <f t="shared" si="18"/>
        <v>0.75</v>
      </c>
      <c r="AI6" s="68">
        <f t="shared" si="19"/>
        <v>0.75</v>
      </c>
      <c r="AJ6" s="77">
        <f t="shared" si="20"/>
        <v>0.75</v>
      </c>
      <c r="AK6" s="77">
        <f t="shared" si="21"/>
        <v>9</v>
      </c>
      <c r="AL6" s="78" t="b">
        <f t="shared" si="22"/>
        <v>1</v>
      </c>
      <c r="AM6" s="79">
        <f t="shared" ref="AM6" si="40">IF(ISBLANK(F6),0,IF(ROUND(SLN(M6,G6,F6),2)+T6&lt;M6,ROUND(SLN(M6,G6,F6),2),ROUND(M6-T6-G6,2)))</f>
        <v>9</v>
      </c>
      <c r="AN6" s="77">
        <f t="shared" ref="AN6" si="41">IF(ISBLANK(D6),"",ROUND(V6-AM6,2))</f>
        <v>492</v>
      </c>
      <c r="AO6" s="68">
        <f t="shared" ref="AO6" si="42">IF(ISBLANK(F6),0,IF(ROUND(SLN(M6,G6,F6),2)+T6+AM6&lt;M6,ROUND(SLN(M6,G6,F6),2),ROUND(M6-T6-AM6-G6,2)))</f>
        <v>9</v>
      </c>
      <c r="AP6" s="77">
        <f t="shared" ref="AP6" si="43">IF(ISBLANK(D6),"",ROUND(AN6-AO6,2))</f>
        <v>483</v>
      </c>
      <c r="AQ6" s="68">
        <f t="shared" ref="AQ6" si="44">IF(ISBLANK(F6),0,IF(ROUND(SLN(M6,G6,F6),2)+T6+AM6+AO6&lt;M6,ROUND(SLN(M6,G6,F6),2),ROUND(M6-T6-AM6-AO6-G6,2)))</f>
        <v>9</v>
      </c>
      <c r="AR6" s="77">
        <f t="shared" ref="AR6" si="45">IF(ISBLANK(D6),"",ROUND(AP6-AQ6,2))</f>
        <v>474</v>
      </c>
      <c r="AS6" s="68">
        <f t="shared" ref="AS6" si="46">IF(ISBLANK(F6),0,IF(ROUND(SLN(M6,G6,F6),2)+T6+AM6+AO6+AQ6&lt;M6,ROUND(SLN(M6,G6,F6),2),ROUND(M6-T6-AM6-AO6-AQ6-G6,2)))</f>
        <v>9</v>
      </c>
      <c r="AT6" s="77">
        <f t="shared" ref="AT6" si="47">IF(ISBLANK(D6),"",ROUND(AR6-AS6,2))</f>
        <v>465</v>
      </c>
      <c r="AU6" s="68">
        <f t="shared" ref="AU6" si="48">IF(ISBLANK(F6),0,IF(ROUND(SLN(M6,G6,F6),2)+T6+AM6+AO6+AQ6+AS6&lt;M6,ROUND(SLN(M6,G6,F6),2),ROUND(M6-T6-AM6-AO6-AQ6-AS6-G6,2)))</f>
        <v>9</v>
      </c>
      <c r="AV6" s="77">
        <f t="shared" ref="AV6" si="49">IF(ISBLANK(D6),"",ROUND(AT6-AU6,2))</f>
        <v>456</v>
      </c>
      <c r="AW6" s="80">
        <f t="shared" si="23"/>
        <v>50.7</v>
      </c>
      <c r="AX6" s="69">
        <f t="shared" si="24"/>
        <v>11.999250037498125</v>
      </c>
      <c r="AY6" s="70">
        <f t="shared" si="25"/>
        <v>1.4999250037498125E-2</v>
      </c>
      <c r="AZ6" s="71">
        <f t="shared" si="26"/>
        <v>23.643859908378897</v>
      </c>
      <c r="BA6" s="72">
        <f t="shared" si="27"/>
        <v>2.9554824885473622E-2</v>
      </c>
      <c r="BB6" s="71">
        <f t="shared" si="28"/>
        <v>23.289219741761546</v>
      </c>
      <c r="BC6" s="72">
        <f t="shared" si="29"/>
        <v>2.9111524677201933E-2</v>
      </c>
      <c r="BD6" s="73">
        <f t="shared" si="30"/>
        <v>0.35464016661735259</v>
      </c>
      <c r="BE6" s="71">
        <f t="shared" si="31"/>
        <v>23.998800059996999</v>
      </c>
      <c r="BF6" s="72">
        <f t="shared" si="32"/>
        <v>2.999850007499625E-2</v>
      </c>
      <c r="BG6" s="71">
        <f t="shared" si="33"/>
        <v>23.278872054597358</v>
      </c>
      <c r="BH6" s="72">
        <f t="shared" si="34"/>
        <v>2.9098590068246697E-2</v>
      </c>
      <c r="BI6" s="70">
        <f t="shared" si="35"/>
        <v>2.999850007499625E-2</v>
      </c>
      <c r="BJ6" s="71">
        <f t="shared" si="36"/>
        <v>199.9975</v>
      </c>
      <c r="BK6" s="74">
        <v>0.25</v>
      </c>
      <c r="BL6" s="71">
        <f t="shared" si="37"/>
        <v>149.99812500000002</v>
      </c>
      <c r="BM6" s="72">
        <f t="shared" si="38"/>
        <v>0.18749765625000003</v>
      </c>
      <c r="BN6" s="74">
        <v>0.25</v>
      </c>
      <c r="BO6" s="75">
        <f t="shared" si="39"/>
        <v>6.9583172259161907</v>
      </c>
    </row>
    <row r="7" spans="1:67" ht="4.5" customHeight="1" x14ac:dyDescent="0.3">
      <c r="A7" s="81"/>
      <c r="B7" s="81"/>
      <c r="C7" s="82"/>
      <c r="D7" s="81"/>
      <c r="E7" s="81"/>
      <c r="F7" s="83"/>
      <c r="G7" s="81"/>
      <c r="H7" s="81"/>
      <c r="I7" s="81"/>
      <c r="J7" s="81"/>
      <c r="K7" s="81"/>
      <c r="L7" s="81"/>
      <c r="M7" s="81"/>
      <c r="N7" s="81"/>
      <c r="O7" s="81"/>
      <c r="P7" s="81"/>
      <c r="Q7" s="84"/>
      <c r="R7" s="81"/>
      <c r="S7" s="81"/>
      <c r="T7" s="81"/>
      <c r="U7" s="81"/>
      <c r="V7" s="81"/>
      <c r="W7" s="83"/>
      <c r="X7" s="81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6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</row>
    <row r="8" spans="1:67" s="94" customFormat="1" ht="24" customHeight="1" x14ac:dyDescent="0.25">
      <c r="C8" s="95"/>
      <c r="D8" s="99"/>
      <c r="F8" s="96"/>
      <c r="Q8" s="97"/>
      <c r="W8" s="96"/>
      <c r="X8" s="98"/>
    </row>
    <row r="9" spans="1:67" ht="13.8" x14ac:dyDescent="0.3">
      <c r="A9" s="1"/>
      <c r="B9" s="4"/>
      <c r="C9" s="5"/>
      <c r="D9" s="6"/>
      <c r="E9" s="6"/>
      <c r="F9" s="7"/>
      <c r="G9" s="6"/>
      <c r="H9" s="6"/>
      <c r="I9" s="8"/>
      <c r="J9" s="6"/>
      <c r="K9" s="6"/>
      <c r="L9" s="6"/>
      <c r="M9" s="6"/>
      <c r="N9" s="6"/>
      <c r="O9" s="6"/>
      <c r="P9" s="6"/>
      <c r="Q9" s="9"/>
      <c r="R9" s="6"/>
      <c r="S9" s="6"/>
      <c r="T9" s="6"/>
      <c r="U9" s="6"/>
      <c r="V9" s="6"/>
      <c r="W9" s="7"/>
      <c r="X9" s="10"/>
      <c r="Y9" s="101" t="s">
        <v>0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3"/>
      <c r="AK9" s="93"/>
      <c r="AL9" s="12"/>
      <c r="AM9" s="104" t="s">
        <v>1</v>
      </c>
      <c r="AN9" s="105"/>
      <c r="AO9" s="105"/>
      <c r="AP9" s="105"/>
      <c r="AQ9" s="105"/>
      <c r="AR9" s="105"/>
      <c r="AS9" s="105"/>
      <c r="AT9" s="105"/>
      <c r="AU9" s="105"/>
      <c r="AV9" s="105"/>
      <c r="AW9" s="106"/>
      <c r="AX9" s="107" t="s">
        <v>46</v>
      </c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9"/>
    </row>
    <row r="10" spans="1:67" s="25" customFormat="1" ht="14.25" customHeight="1" x14ac:dyDescent="0.2">
      <c r="A10" s="13"/>
      <c r="B10" s="14"/>
      <c r="C10" s="15"/>
      <c r="D10" s="16" t="s">
        <v>2</v>
      </c>
      <c r="E10" s="17" t="s">
        <v>53</v>
      </c>
      <c r="F10" s="15"/>
      <c r="G10" s="18"/>
      <c r="H10" s="19">
        <f t="shared" ref="H10:P10" si="50">SUBTOTAL(9,H13:H14)</f>
        <v>1000</v>
      </c>
      <c r="I10" s="20">
        <f t="shared" si="50"/>
        <v>0</v>
      </c>
      <c r="J10" s="20">
        <f t="shared" si="50"/>
        <v>0</v>
      </c>
      <c r="K10" s="20">
        <f t="shared" si="50"/>
        <v>-30</v>
      </c>
      <c r="L10" s="20">
        <f t="shared" si="50"/>
        <v>0</v>
      </c>
      <c r="M10" s="20">
        <f t="shared" si="50"/>
        <v>970</v>
      </c>
      <c r="N10" s="19">
        <f t="shared" si="50"/>
        <v>880</v>
      </c>
      <c r="O10" s="21">
        <f t="shared" si="50"/>
        <v>120</v>
      </c>
      <c r="P10" s="20">
        <f t="shared" si="50"/>
        <v>9</v>
      </c>
      <c r="Q10" s="22"/>
      <c r="R10" s="20">
        <f>SUBTOTAL(9,R13:R14)</f>
        <v>30</v>
      </c>
      <c r="S10" s="21">
        <f>SUBTOTAL(9,S13:S14)</f>
        <v>30</v>
      </c>
      <c r="T10" s="21">
        <f>SUBTOTAL(9,T13:T14)</f>
        <v>129</v>
      </c>
      <c r="U10" s="21">
        <f>SUBTOTAL(9,U13:U14)</f>
        <v>0</v>
      </c>
      <c r="V10" s="20">
        <f>SUBTOTAL(9,V13:V14)</f>
        <v>871</v>
      </c>
      <c r="W10" s="23"/>
      <c r="X10" s="92" t="s">
        <v>47</v>
      </c>
      <c r="Y10" s="20">
        <f t="shared" ref="Y10:AK10" si="51">SUBTOTAL(9,Y13:Y14)</f>
        <v>3.25</v>
      </c>
      <c r="Z10" s="20">
        <f t="shared" si="51"/>
        <v>3.25</v>
      </c>
      <c r="AA10" s="20">
        <f t="shared" si="51"/>
        <v>3.25</v>
      </c>
      <c r="AB10" s="20">
        <f t="shared" si="51"/>
        <v>3.25</v>
      </c>
      <c r="AC10" s="20">
        <f t="shared" si="51"/>
        <v>3.25</v>
      </c>
      <c r="AD10" s="20">
        <f t="shared" si="51"/>
        <v>3.25</v>
      </c>
      <c r="AE10" s="20">
        <f t="shared" si="51"/>
        <v>3.25</v>
      </c>
      <c r="AF10" s="20">
        <f t="shared" si="51"/>
        <v>3.25</v>
      </c>
      <c r="AG10" s="20">
        <f t="shared" si="51"/>
        <v>3.25</v>
      </c>
      <c r="AH10" s="20">
        <f t="shared" si="51"/>
        <v>3.25</v>
      </c>
      <c r="AI10" s="20">
        <f t="shared" si="51"/>
        <v>3.25</v>
      </c>
      <c r="AJ10" s="20">
        <f t="shared" si="51"/>
        <v>3.25</v>
      </c>
      <c r="AK10" s="20">
        <f t="shared" si="51"/>
        <v>39</v>
      </c>
      <c r="AL10" s="24" t="b">
        <f>IF(ISBLANK($E10),"",AND(ROUND(SUM(Y10:AJ10),2)=ROUND(SUM($P10,$R10),2)))</f>
        <v>1</v>
      </c>
      <c r="AM10" s="20">
        <f t="shared" ref="AM10:AV10" si="52">SUBTOTAL(9,AM13:AM14)</f>
        <v>9</v>
      </c>
      <c r="AN10" s="20">
        <f t="shared" si="52"/>
        <v>862</v>
      </c>
      <c r="AO10" s="20">
        <f t="shared" si="52"/>
        <v>9</v>
      </c>
      <c r="AP10" s="20">
        <f t="shared" si="52"/>
        <v>853</v>
      </c>
      <c r="AQ10" s="20">
        <f t="shared" si="52"/>
        <v>9</v>
      </c>
      <c r="AR10" s="20">
        <f t="shared" si="52"/>
        <v>844</v>
      </c>
      <c r="AS10" s="20">
        <f t="shared" si="52"/>
        <v>9</v>
      </c>
      <c r="AT10" s="20">
        <f t="shared" si="52"/>
        <v>835</v>
      </c>
      <c r="AU10" s="20">
        <f t="shared" si="52"/>
        <v>9</v>
      </c>
      <c r="AV10" s="20">
        <f t="shared" si="52"/>
        <v>826</v>
      </c>
      <c r="AW10" s="18"/>
      <c r="AX10" s="110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2"/>
    </row>
    <row r="11" spans="1:67" ht="13.8" hidden="1" x14ac:dyDescent="0.3">
      <c r="A11" s="1"/>
      <c r="B11" s="26"/>
      <c r="C11" s="27"/>
      <c r="D11" s="1"/>
      <c r="E11" s="1"/>
      <c r="F11" s="28"/>
      <c r="G11" s="29"/>
      <c r="H11" s="1"/>
      <c r="I11" s="1"/>
      <c r="J11" s="1"/>
      <c r="K11" s="1"/>
      <c r="L11" s="1"/>
      <c r="M11" s="29"/>
      <c r="N11" s="1"/>
      <c r="O11" s="1"/>
      <c r="P11" s="1"/>
      <c r="Q11" s="2"/>
      <c r="R11" s="1"/>
      <c r="S11" s="1"/>
      <c r="T11" s="1"/>
      <c r="U11" s="1"/>
      <c r="V11" s="29"/>
      <c r="W11" s="28"/>
      <c r="X11" s="30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2"/>
      <c r="AK11" s="32"/>
      <c r="AL11" s="33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4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</row>
    <row r="12" spans="1:67" s="25" customFormat="1" ht="39" customHeight="1" x14ac:dyDescent="0.2">
      <c r="A12" s="36" t="s">
        <v>4</v>
      </c>
      <c r="B12" s="37" t="s">
        <v>5</v>
      </c>
      <c r="C12" s="38" t="s">
        <v>6</v>
      </c>
      <c r="D12" s="38" t="s">
        <v>7</v>
      </c>
      <c r="E12" s="39" t="s">
        <v>8</v>
      </c>
      <c r="F12" s="40" t="s">
        <v>9</v>
      </c>
      <c r="G12" s="41" t="s">
        <v>10</v>
      </c>
      <c r="H12" s="42" t="s">
        <v>11</v>
      </c>
      <c r="I12" s="43" t="s">
        <v>12</v>
      </c>
      <c r="J12" s="44" t="s">
        <v>13</v>
      </c>
      <c r="K12" s="43" t="s">
        <v>14</v>
      </c>
      <c r="L12" s="44" t="s">
        <v>15</v>
      </c>
      <c r="M12" s="43" t="s">
        <v>16</v>
      </c>
      <c r="N12" s="45" t="s">
        <v>17</v>
      </c>
      <c r="O12" s="46" t="s">
        <v>18</v>
      </c>
      <c r="P12" s="46" t="s">
        <v>19</v>
      </c>
      <c r="Q12" s="47" t="s">
        <v>20</v>
      </c>
      <c r="R12" s="46" t="s">
        <v>21</v>
      </c>
      <c r="S12" s="46" t="s">
        <v>22</v>
      </c>
      <c r="T12" s="46" t="s">
        <v>23</v>
      </c>
      <c r="U12" s="46" t="s">
        <v>24</v>
      </c>
      <c r="V12" s="48" t="s">
        <v>25</v>
      </c>
      <c r="W12" s="40" t="s">
        <v>26</v>
      </c>
      <c r="X12" s="39" t="s">
        <v>27</v>
      </c>
      <c r="Y12" s="49" t="s">
        <v>28</v>
      </c>
      <c r="Z12" s="50" t="s">
        <v>29</v>
      </c>
      <c r="AA12" s="50" t="s">
        <v>30</v>
      </c>
      <c r="AB12" s="50" t="s">
        <v>31</v>
      </c>
      <c r="AC12" s="50" t="s">
        <v>32</v>
      </c>
      <c r="AD12" s="50" t="s">
        <v>33</v>
      </c>
      <c r="AE12" s="50" t="s">
        <v>34</v>
      </c>
      <c r="AF12" s="50" t="s">
        <v>35</v>
      </c>
      <c r="AG12" s="50" t="s">
        <v>36</v>
      </c>
      <c r="AH12" s="50" t="s">
        <v>37</v>
      </c>
      <c r="AI12" s="50" t="s">
        <v>38</v>
      </c>
      <c r="AJ12" s="51" t="s">
        <v>39</v>
      </c>
      <c r="AK12" s="51" t="s">
        <v>40</v>
      </c>
      <c r="AL12" s="52" t="s">
        <v>41</v>
      </c>
      <c r="AM12" s="53" t="str">
        <f>CONCATENATE("AfA ",RIGHT($E$2,4)+1)</f>
        <v>AfA 2017</v>
      </c>
      <c r="AN12" s="54" t="str">
        <f>CONCATENATE("BW ",RIGHT($E$2,4)+1)</f>
        <v>BW 2017</v>
      </c>
      <c r="AO12" s="53" t="str">
        <f>CONCATENATE("AfA ",RIGHT($E$2,4)+2)</f>
        <v>AfA 2018</v>
      </c>
      <c r="AP12" s="54" t="str">
        <f>CONCATENATE("BW ",RIGHT($E$2,4)+2)</f>
        <v>BW 2018</v>
      </c>
      <c r="AQ12" s="53" t="str">
        <f>CONCATENATE("AfA ",RIGHT($E$2,4)+3)</f>
        <v>AfA 2019</v>
      </c>
      <c r="AR12" s="54" t="str">
        <f>CONCATENATE("BW ",RIGHT($E$2,4)+3)</f>
        <v>BW 2019</v>
      </c>
      <c r="AS12" s="53" t="str">
        <f>CONCATENATE("AfA ",RIGHT($E$2,4)+4)</f>
        <v>AfA 2020</v>
      </c>
      <c r="AT12" s="54" t="str">
        <f>CONCATENATE("BW ",RIGHT($E$2,4)+4)</f>
        <v>BW 2020</v>
      </c>
      <c r="AU12" s="53" t="str">
        <f>CONCATENATE("AfA ",RIGHT($E$2,4)+5)</f>
        <v>AfA 2021</v>
      </c>
      <c r="AV12" s="54" t="str">
        <f>CONCATENATE("BW ",RIGHT($E$2,4)+5)</f>
        <v>BW 2021</v>
      </c>
      <c r="AW12" s="54" t="str">
        <f>CONCATENATE("RND ",RIGHT($E$2,4)+5)</f>
        <v>RND 2021</v>
      </c>
      <c r="AX12" s="113" t="s">
        <v>42</v>
      </c>
      <c r="AY12" s="113"/>
      <c r="AZ12" s="113" t="s">
        <v>43</v>
      </c>
      <c r="BA12" s="113"/>
      <c r="BB12" s="113"/>
      <c r="BC12" s="113"/>
      <c r="BD12" s="113"/>
      <c r="BE12" s="113" t="s">
        <v>44</v>
      </c>
      <c r="BF12" s="113"/>
      <c r="BG12" s="113"/>
      <c r="BH12" s="113"/>
      <c r="BI12" s="113"/>
      <c r="BJ12" s="113" t="s">
        <v>45</v>
      </c>
      <c r="BK12" s="113"/>
      <c r="BL12" s="113"/>
      <c r="BM12" s="113"/>
      <c r="BN12" s="113"/>
      <c r="BO12" s="113"/>
    </row>
    <row r="13" spans="1:67" s="76" customFormat="1" ht="17.25" customHeight="1" x14ac:dyDescent="0.3">
      <c r="A13" s="55">
        <v>1</v>
      </c>
      <c r="B13" s="56">
        <v>1</v>
      </c>
      <c r="C13" s="57" t="s">
        <v>58</v>
      </c>
      <c r="D13" s="58" t="s">
        <v>54</v>
      </c>
      <c r="E13" s="59">
        <v>38777</v>
      </c>
      <c r="F13" s="60"/>
      <c r="G13" s="61"/>
      <c r="H13" s="62">
        <v>200</v>
      </c>
      <c r="I13" s="62"/>
      <c r="J13" s="62"/>
      <c r="K13" s="62">
        <v>-30</v>
      </c>
      <c r="L13" s="62">
        <v>200</v>
      </c>
      <c r="M13" s="63">
        <f t="shared" ref="M13:M14" si="53">IF(ISBLANK(E13),"",ROUND(SUM(H13:L13),2))</f>
        <v>370</v>
      </c>
      <c r="N13" s="62">
        <v>200</v>
      </c>
      <c r="O13" s="62"/>
      <c r="P13" s="64" t="str">
        <f t="shared" ref="P13:P14" si="54">IF(ISBLANK(F13),"",ROUND(IF(SLN(H13+I13+J13+L13,G13,F13)*Q13/12&lt;H13+I13+J13+L13-O13-G13,SLN(H13+I13+J13+L13,G13,F13)*Q13/12,N13-G13),2))</f>
        <v/>
      </c>
      <c r="Q13" s="65" t="str">
        <f t="shared" ref="Q13:Q14" si="55">IF(ISBLANK(F13),"",IF(ISBLANK(I13),12,IF(MONTH(E13)&lt;7,12,6)))</f>
        <v/>
      </c>
      <c r="R13" s="62">
        <v>30</v>
      </c>
      <c r="S13" s="62"/>
      <c r="T13" s="64" t="str">
        <f t="shared" ref="T13:T14" si="56">IF(ISBLANK(F13),"",ROUND(H13+SUM(I13:L13)-V13+S13,2))</f>
        <v/>
      </c>
      <c r="U13" s="62"/>
      <c r="V13" s="63">
        <f t="shared" ref="V13:V14" si="57">IF(ISBLANK(E13),"",ROUND(SUM(N13,I13,J13,L13,S13)-SUM(P13,R13,U13),2))</f>
        <v>370</v>
      </c>
      <c r="W13" s="66" t="str">
        <f t="shared" ref="W13:W14" si="58">IF(ISBLANK(F13),"",IF(P13=0,0,ROUND(V13/P13*Q13/12,1)))</f>
        <v/>
      </c>
      <c r="X13" s="67"/>
      <c r="Y13" s="68">
        <f t="shared" ref="Y13:Y14" si="59">IF(ISBLANK($E13),"",IF(ISBLANK($I13),IF(SUM($P13,$R13)=0,0,SUM($P13,$R13)/12),IF(13-MONTH($E13)&lt;12,"",SUM($P13,$R13)/(13-MONTH($E13)))))</f>
        <v>2.5</v>
      </c>
      <c r="Z13" s="68">
        <f t="shared" ref="Z13:Z14" si="60">IF(ISBLANK($E13),"",IF(ISBLANK($I13),IF(SUM($P13,$R13)=0,0,SUM($P13,$R13)/12),IF(13-MONTH($E13)&lt;11,"",SUM($P13,$R13)/(13-MONTH($E13)))))</f>
        <v>2.5</v>
      </c>
      <c r="AA13" s="68">
        <f t="shared" ref="AA13:AA14" si="61">IF(ISBLANK($E13),"",IF(ISBLANK($I13),IF(SUM($P13,$R13)=0,0,SUM($P13,$R13)/12),IF(13-MONTH($E13)&lt;10,"",SUM($P13,$R13)/(13-MONTH($E13)))))</f>
        <v>2.5</v>
      </c>
      <c r="AB13" s="68">
        <f t="shared" ref="AB13:AB14" si="62">IF(ISBLANK($E13),"",IF(ISBLANK($I13),IF(SUM($P13,$R13)=0,0,SUM($P13,$R13)/12),IF(13-MONTH($E13)&lt;9,"",SUM($P13,$R13)/(13-MONTH($E13)))))</f>
        <v>2.5</v>
      </c>
      <c r="AC13" s="68">
        <f t="shared" ref="AC13:AC14" si="63">IF(ISBLANK($E13),"",IF(ISBLANK($I13),IF(SUM($P13,$R13)=0,0,SUM($P13,$R13)/12),IF(13-MONTH($E13)&lt;8,"",SUM($P13,$R13)/(13-MONTH($E13)))))</f>
        <v>2.5</v>
      </c>
      <c r="AD13" s="68">
        <f t="shared" ref="AD13:AD14" si="64">IF(ISBLANK($E13),"",IF(ISBLANK($I13),IF(SUM($P13,$R13)=0,0,SUM($P13,$R13)/12),IF(13-MONTH($E13)&lt;7,"",SUM($P13,$R13)/(13-MONTH($E13)))))</f>
        <v>2.5</v>
      </c>
      <c r="AE13" s="68">
        <f t="shared" ref="AE13:AE14" si="65">IF(ISBLANK($E13),"",IF(ISBLANK($I13),IF(SUM($P13,$R13)=0,0,SUM($P13,$R13)/12),IF(13-MONTH($E13)&lt;6,"",SUM($P13,$R13)/(13-MONTH($E13)))))</f>
        <v>2.5</v>
      </c>
      <c r="AF13" s="68">
        <f t="shared" ref="AF13:AF14" si="66">IF(ISBLANK($E13),"",IF(ISBLANK($I13),IF(SUM($P13,$R13)=0,0,SUM($P13,$R13)/12),IF(13-MONTH($E13)&lt;5,"",SUM($P13,$R13)/(13-MONTH($E13)))))</f>
        <v>2.5</v>
      </c>
      <c r="AG13" s="68">
        <f t="shared" ref="AG13:AG14" si="67">IF(ISBLANK($E13),"",IF(ISBLANK($I13),IF(SUM($P13,$R13)=0,0,SUM($P13,$R13)/12),IF(13-MONTH($E13)&lt;4,"",SUM($P13,$R13)/(13-MONTH($E13)))))</f>
        <v>2.5</v>
      </c>
      <c r="AH13" s="68">
        <f t="shared" ref="AH13:AH14" si="68">IF(ISBLANK($E13),"",IF(ISBLANK($I13),IF(SUM($P13,$R13)=0,0,SUM($P13,$R13)/12),IF(13-MONTH($E13)&lt;3,"",SUM($P13,$R13)/(13-MONTH($E13)))))</f>
        <v>2.5</v>
      </c>
      <c r="AI13" s="68">
        <f t="shared" ref="AI13:AI14" si="69">IF(ISBLANK($E13),"",IF(ISBLANK($I13),IF(SUM($P13,$R13)=0,0,SUM($P13,$R13)/12),IF(13-MONTH($E13)&lt;2,"",SUM($P13,$R13)/(13-MONTH($E13)))))</f>
        <v>2.5</v>
      </c>
      <c r="AJ13" s="77">
        <f t="shared" ref="AJ13:AJ14" si="70">IF(ISBLANK($E13),"",IF(ISBLANK($I13),IF(SUM($P13,$R13)=0,0,SUM($P13,$R13)/12),IF(13-MONTH($E13)&lt;1,"",SUM($P13,$R13)/(13-MONTH($E13)))))</f>
        <v>2.5</v>
      </c>
      <c r="AK13" s="77">
        <f t="shared" ref="AK13:AK14" si="71">SUM(Y13:AJ13)</f>
        <v>30</v>
      </c>
      <c r="AL13" s="78" t="b">
        <f t="shared" ref="AL13:AL14" si="72">IF(ISBLANK($E13),"",AND(ROUND(SUM(Y13:AJ13),2)=ROUND(SUM($P13,$R13),2)))</f>
        <v>1</v>
      </c>
      <c r="AM13" s="79">
        <f>IF(ISBLANK(F13),0,IF(ROUND(SLN(M13,G13,F13),2)+T13&lt;M13,ROUND(SLN(M13,G13,F13),2),ROUND(M13-T13-G13,2)))</f>
        <v>0</v>
      </c>
      <c r="AN13" s="77">
        <f>IF(ISBLANK(D13),"",ROUND(V13-AM13,2))</f>
        <v>370</v>
      </c>
      <c r="AO13" s="68">
        <f>IF(ISBLANK(F13),0,IF(ROUND(SLN(M13,G13,F13),2)+T13+AM13&lt;M13,ROUND(SLN(M13,G13,F13),2),ROUND(M13-T13-AM13-G13,2)))</f>
        <v>0</v>
      </c>
      <c r="AP13" s="77">
        <f>IF(ISBLANK(D13),"",ROUND(AN13-AO13,2))</f>
        <v>370</v>
      </c>
      <c r="AQ13" s="68">
        <f>IF(ISBLANK(F13),0,IF(ROUND(SLN(M13,G13,F13),2)+T13+AM13+AO13&lt;M13,ROUND(SLN(M13,G13,F13),2),ROUND(M13-T13-AM13-AO13-G13,2)))</f>
        <v>0</v>
      </c>
      <c r="AR13" s="77">
        <f>IF(ISBLANK(D13),"",ROUND(AP13-AQ13,2))</f>
        <v>370</v>
      </c>
      <c r="AS13" s="68">
        <f>IF(ISBLANK(F13),0,IF(ROUND(SLN(M13,G13,F13),2)+T13+AM13+AO13+AQ13&lt;M13,ROUND(SLN(M13,G13,F13),2),ROUND(M13-T13-AM13-AO13-AQ13-G13,2)))</f>
        <v>0</v>
      </c>
      <c r="AT13" s="77">
        <f>IF(ISBLANK(D13),"",ROUND(AR13-AS13,2))</f>
        <v>370</v>
      </c>
      <c r="AU13" s="68">
        <f>IF(ISBLANK(F13),0,IF(ROUND(SLN(M13,G13,F13),2)+T13+AM13+AO13+AQ13+AS13&lt;M13,ROUND(SLN(M13,G13,F13),2),ROUND(M13-T13-AM13-AO13-AQ13-AS13-G13,2)))</f>
        <v>0</v>
      </c>
      <c r="AV13" s="77">
        <f>IF(ISBLANK(D13),"",ROUND(AT13-AU13,2))</f>
        <v>370</v>
      </c>
      <c r="AW13" s="80" t="str">
        <f t="shared" ref="AW13:AW14" si="73">IF(ISBLANK(F13),"",IF(W13-5&lt;0,0,W13-5))</f>
        <v/>
      </c>
      <c r="AX13" s="69" t="str">
        <f t="shared" ref="AX13:AX14" si="74">IF(ISBLANK(F13),"",SLN(SUM(H13:I13),G13,F13))</f>
        <v/>
      </c>
      <c r="AY13" s="70" t="str">
        <f t="shared" ref="AY13:AY14" si="75">IF(ISBLANK(F13),"",1/F13)</f>
        <v/>
      </c>
      <c r="AZ13" s="71" t="str">
        <f t="shared" ref="AZ13:AZ14" si="76">IF(ISBLANK(F13),"",SYD(SUM(H13:I13),G13,F13,1))</f>
        <v/>
      </c>
      <c r="BA13" s="72" t="str">
        <f t="shared" ref="BA13:BA14" si="77">IF(ISBLANK(F13),"",AZ13/SUM(H13:I13))</f>
        <v/>
      </c>
      <c r="BB13" s="71" t="str">
        <f t="shared" ref="BB13:BB14" si="78">IF(ISBLANK(F13),"",BD13*(F13-1))</f>
        <v/>
      </c>
      <c r="BC13" s="72" t="str">
        <f t="shared" ref="BC13:BC14" si="79">IF(ISBLANK(F13),"",BB13/SUM(H13:I13))</f>
        <v/>
      </c>
      <c r="BD13" s="73" t="str">
        <f t="shared" ref="BD13:BD14" si="80">IF(ISBLANK(F13),"",((SUM(H13:I13)-G13)*2)/(F13*(F13+1)))</f>
        <v/>
      </c>
      <c r="BE13" s="71" t="str">
        <f t="shared" ref="BE13:BE14" si="81">IF(ISBLANK(F13),"",DDB(SUM(H13:I13),G13,F13,1))</f>
        <v/>
      </c>
      <c r="BF13" s="72" t="str">
        <f t="shared" ref="BF13:BF14" si="82">IF(ISBLANK(F13),"",BE13/SUM(H13:I13))</f>
        <v/>
      </c>
      <c r="BG13" s="71" t="str">
        <f t="shared" ref="BG13:BG14" si="83">IF(ISBLANK(F13),"",DDB(SUM(H13:I13),G13,F13,2))</f>
        <v/>
      </c>
      <c r="BH13" s="72" t="str">
        <f t="shared" ref="BH13:BH14" si="84">IF(ISBLANK(F13),"",BG13/SUM(H13:I13))</f>
        <v/>
      </c>
      <c r="BI13" s="70" t="str">
        <f t="shared" ref="BI13:BI14" si="85">IF(ISBLANK(F13),"",2/F13)</f>
        <v/>
      </c>
      <c r="BJ13" s="71" t="str">
        <f t="shared" ref="BJ13:BJ14" si="86">IF(ISBLANK(F13),"",(SUM(H13:I13)-G13)*BK13)</f>
        <v/>
      </c>
      <c r="BK13" s="74">
        <v>0.25</v>
      </c>
      <c r="BL13" s="71" t="str">
        <f t="shared" ref="BL13:BL14" si="87">IF(ISBLANK(F13),"",((SUM(H13:I13)-G13)-BJ13)*BN13)</f>
        <v/>
      </c>
      <c r="BM13" s="72" t="str">
        <f t="shared" ref="BM13:BM14" si="88">IF(ISBLANK(F13),"",BL13/SUM(H13:I13))</f>
        <v/>
      </c>
      <c r="BN13" s="74">
        <v>0.25</v>
      </c>
      <c r="BO13" s="75" t="str">
        <f t="shared" ref="BO13:BO14" si="89">IF(ISBLANK(F13),"",((SUM(H13:I13)-G13)-BJ13-BL13)/((F13)-IF(BL13&gt;0,2,1)))</f>
        <v/>
      </c>
    </row>
    <row r="14" spans="1:67" s="76" customFormat="1" ht="17.25" customHeight="1" x14ac:dyDescent="0.3">
      <c r="A14" s="55">
        <v>2</v>
      </c>
      <c r="B14" s="56">
        <v>2</v>
      </c>
      <c r="C14" s="57" t="s">
        <v>57</v>
      </c>
      <c r="D14" s="58" t="s">
        <v>55</v>
      </c>
      <c r="E14" s="59">
        <v>38777</v>
      </c>
      <c r="F14" s="60">
        <v>66.67</v>
      </c>
      <c r="G14" s="61">
        <v>0.01</v>
      </c>
      <c r="H14" s="62">
        <v>800</v>
      </c>
      <c r="I14" s="62"/>
      <c r="J14" s="62"/>
      <c r="K14" s="62"/>
      <c r="L14" s="62">
        <v>-200</v>
      </c>
      <c r="M14" s="63">
        <f t="shared" si="53"/>
        <v>600</v>
      </c>
      <c r="N14" s="62">
        <v>680</v>
      </c>
      <c r="O14" s="62">
        <v>120</v>
      </c>
      <c r="P14" s="64">
        <f t="shared" si="54"/>
        <v>9</v>
      </c>
      <c r="Q14" s="65">
        <f t="shared" si="55"/>
        <v>12</v>
      </c>
      <c r="R14" s="62"/>
      <c r="S14" s="62">
        <v>30</v>
      </c>
      <c r="T14" s="64">
        <f t="shared" si="56"/>
        <v>129</v>
      </c>
      <c r="U14" s="62"/>
      <c r="V14" s="63">
        <f t="shared" si="57"/>
        <v>501</v>
      </c>
      <c r="W14" s="66">
        <f t="shared" si="58"/>
        <v>55.7</v>
      </c>
      <c r="X14" s="67"/>
      <c r="Y14" s="68">
        <f t="shared" si="59"/>
        <v>0.75</v>
      </c>
      <c r="Z14" s="68">
        <f t="shared" si="60"/>
        <v>0.75</v>
      </c>
      <c r="AA14" s="68">
        <f t="shared" si="61"/>
        <v>0.75</v>
      </c>
      <c r="AB14" s="68">
        <f t="shared" si="62"/>
        <v>0.75</v>
      </c>
      <c r="AC14" s="68">
        <f t="shared" si="63"/>
        <v>0.75</v>
      </c>
      <c r="AD14" s="68">
        <f t="shared" si="64"/>
        <v>0.75</v>
      </c>
      <c r="AE14" s="68">
        <f t="shared" si="65"/>
        <v>0.75</v>
      </c>
      <c r="AF14" s="68">
        <f t="shared" si="66"/>
        <v>0.75</v>
      </c>
      <c r="AG14" s="68">
        <f t="shared" si="67"/>
        <v>0.75</v>
      </c>
      <c r="AH14" s="68">
        <f t="shared" si="68"/>
        <v>0.75</v>
      </c>
      <c r="AI14" s="68">
        <f t="shared" si="69"/>
        <v>0.75</v>
      </c>
      <c r="AJ14" s="77">
        <f t="shared" si="70"/>
        <v>0.75</v>
      </c>
      <c r="AK14" s="77">
        <f t="shared" si="71"/>
        <v>9</v>
      </c>
      <c r="AL14" s="78" t="b">
        <f t="shared" si="72"/>
        <v>1</v>
      </c>
      <c r="AM14" s="79">
        <f t="shared" ref="AM14" si="90">IF(ISBLANK(F14),0,IF(ROUND(SLN(M14,G14,F14),2)+T14&lt;M14,ROUND(SLN(M14,G14,F14),2),ROUND(M14-T14-G14,2)))</f>
        <v>9</v>
      </c>
      <c r="AN14" s="77">
        <f t="shared" ref="AN14" si="91">IF(ISBLANK(D14),"",ROUND(V14-AM14,2))</f>
        <v>492</v>
      </c>
      <c r="AO14" s="68">
        <f t="shared" ref="AO14" si="92">IF(ISBLANK(F14),0,IF(ROUND(SLN(M14,G14,F14),2)+T14+AM14&lt;M14,ROUND(SLN(M14,G14,F14),2),ROUND(M14-T14-AM14-G14,2)))</f>
        <v>9</v>
      </c>
      <c r="AP14" s="77">
        <f t="shared" ref="AP14" si="93">IF(ISBLANK(D14),"",ROUND(AN14-AO14,2))</f>
        <v>483</v>
      </c>
      <c r="AQ14" s="68">
        <f t="shared" ref="AQ14" si="94">IF(ISBLANK(F14),0,IF(ROUND(SLN(M14,G14,F14),2)+T14+AM14+AO14&lt;M14,ROUND(SLN(M14,G14,F14),2),ROUND(M14-T14-AM14-AO14-G14,2)))</f>
        <v>9</v>
      </c>
      <c r="AR14" s="77">
        <f t="shared" ref="AR14" si="95">IF(ISBLANK(D14),"",ROUND(AP14-AQ14,2))</f>
        <v>474</v>
      </c>
      <c r="AS14" s="68">
        <f t="shared" ref="AS14" si="96">IF(ISBLANK(F14),0,IF(ROUND(SLN(M14,G14,F14),2)+T14+AM14+AO14+AQ14&lt;M14,ROUND(SLN(M14,G14,F14),2),ROUND(M14-T14-AM14-AO14-AQ14-G14,2)))</f>
        <v>9</v>
      </c>
      <c r="AT14" s="77">
        <f t="shared" ref="AT14" si="97">IF(ISBLANK(D14),"",ROUND(AR14-AS14,2))</f>
        <v>465</v>
      </c>
      <c r="AU14" s="68">
        <f t="shared" ref="AU14" si="98">IF(ISBLANK(F14),0,IF(ROUND(SLN(M14,G14,F14),2)+T14+AM14+AO14+AQ14+AS14&lt;M14,ROUND(SLN(M14,G14,F14),2),ROUND(M14-T14-AM14-AO14-AQ14-AS14-G14,2)))</f>
        <v>9</v>
      </c>
      <c r="AV14" s="77">
        <f t="shared" ref="AV14" si="99">IF(ISBLANK(D14),"",ROUND(AT14-AU14,2))</f>
        <v>456</v>
      </c>
      <c r="AW14" s="80">
        <f t="shared" si="73"/>
        <v>50.7</v>
      </c>
      <c r="AX14" s="69">
        <f t="shared" si="74"/>
        <v>11.999250037498125</v>
      </c>
      <c r="AY14" s="70">
        <f t="shared" si="75"/>
        <v>1.4999250037498125E-2</v>
      </c>
      <c r="AZ14" s="71">
        <f t="shared" si="76"/>
        <v>23.643859908378897</v>
      </c>
      <c r="BA14" s="72">
        <f t="shared" si="77"/>
        <v>2.9554824885473622E-2</v>
      </c>
      <c r="BB14" s="71">
        <f t="shared" si="78"/>
        <v>23.289219741761546</v>
      </c>
      <c r="BC14" s="72">
        <f t="shared" si="79"/>
        <v>2.9111524677201933E-2</v>
      </c>
      <c r="BD14" s="73">
        <f t="shared" si="80"/>
        <v>0.35464016661735259</v>
      </c>
      <c r="BE14" s="71">
        <f t="shared" si="81"/>
        <v>23.998800059996999</v>
      </c>
      <c r="BF14" s="72">
        <f t="shared" si="82"/>
        <v>2.999850007499625E-2</v>
      </c>
      <c r="BG14" s="71">
        <f t="shared" si="83"/>
        <v>23.278872054597358</v>
      </c>
      <c r="BH14" s="72">
        <f t="shared" si="84"/>
        <v>2.9098590068246697E-2</v>
      </c>
      <c r="BI14" s="70">
        <f t="shared" si="85"/>
        <v>2.999850007499625E-2</v>
      </c>
      <c r="BJ14" s="71">
        <f t="shared" si="86"/>
        <v>199.9975</v>
      </c>
      <c r="BK14" s="74">
        <v>0.25</v>
      </c>
      <c r="BL14" s="71">
        <f t="shared" si="87"/>
        <v>149.99812500000002</v>
      </c>
      <c r="BM14" s="72">
        <f t="shared" si="88"/>
        <v>0.18749765625000003</v>
      </c>
      <c r="BN14" s="74">
        <v>0.25</v>
      </c>
      <c r="BO14" s="75">
        <f t="shared" si="89"/>
        <v>6.9583172259161907</v>
      </c>
    </row>
    <row r="15" spans="1:67" ht="4.5" customHeight="1" x14ac:dyDescent="0.3">
      <c r="A15" s="81"/>
      <c r="B15" s="81"/>
      <c r="C15" s="82"/>
      <c r="D15" s="81"/>
      <c r="E15" s="81"/>
      <c r="F15" s="83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4"/>
      <c r="R15" s="81"/>
      <c r="S15" s="81"/>
      <c r="T15" s="81"/>
      <c r="U15" s="81"/>
      <c r="V15" s="81"/>
      <c r="W15" s="83"/>
      <c r="X15" s="81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6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</row>
    <row r="16" spans="1:67" s="94" customFormat="1" ht="24" customHeight="1" x14ac:dyDescent="0.25">
      <c r="C16" s="95"/>
      <c r="D16" s="99"/>
      <c r="F16" s="96"/>
      <c r="Q16" s="97"/>
      <c r="W16" s="96"/>
      <c r="X16" s="98"/>
    </row>
    <row r="17" spans="1:67" ht="13.8" x14ac:dyDescent="0.3">
      <c r="A17" s="1"/>
      <c r="B17" s="4"/>
      <c r="C17" s="5"/>
      <c r="D17" s="6"/>
      <c r="E17" s="6"/>
      <c r="F17" s="7"/>
      <c r="G17" s="6"/>
      <c r="H17" s="6"/>
      <c r="I17" s="8"/>
      <c r="J17" s="6"/>
      <c r="K17" s="6"/>
      <c r="L17" s="6"/>
      <c r="M17" s="6"/>
      <c r="N17" s="6"/>
      <c r="O17" s="6"/>
      <c r="P17" s="6"/>
      <c r="Q17" s="9"/>
      <c r="R17" s="6"/>
      <c r="S17" s="6"/>
      <c r="T17" s="6"/>
      <c r="U17" s="6"/>
      <c r="V17" s="6"/>
      <c r="W17" s="7"/>
      <c r="X17" s="10"/>
      <c r="Y17" s="101" t="s">
        <v>0</v>
      </c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3"/>
      <c r="AK17" s="93"/>
      <c r="AL17" s="12"/>
      <c r="AM17" s="104" t="s">
        <v>1</v>
      </c>
      <c r="AN17" s="105"/>
      <c r="AO17" s="105"/>
      <c r="AP17" s="105"/>
      <c r="AQ17" s="105"/>
      <c r="AR17" s="105"/>
      <c r="AS17" s="105"/>
      <c r="AT17" s="105"/>
      <c r="AU17" s="105"/>
      <c r="AV17" s="105"/>
      <c r="AW17" s="106"/>
      <c r="AX17" s="107" t="s">
        <v>46</v>
      </c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9"/>
    </row>
    <row r="18" spans="1:67" s="25" customFormat="1" ht="14.25" customHeight="1" x14ac:dyDescent="0.2">
      <c r="A18" s="13"/>
      <c r="B18" s="14"/>
      <c r="C18" s="15"/>
      <c r="D18" s="16" t="s">
        <v>2</v>
      </c>
      <c r="E18" s="17" t="s">
        <v>53</v>
      </c>
      <c r="F18" s="15"/>
      <c r="G18" s="18"/>
      <c r="H18" s="19">
        <f t="shared" ref="H18:P18" si="100">SUBTOTAL(9,H21:H23)</f>
        <v>1000</v>
      </c>
      <c r="I18" s="20">
        <f t="shared" si="100"/>
        <v>170</v>
      </c>
      <c r="J18" s="20">
        <f t="shared" si="100"/>
        <v>0</v>
      </c>
      <c r="K18" s="20">
        <f t="shared" si="100"/>
        <v>-200</v>
      </c>
      <c r="L18" s="20">
        <f t="shared" si="100"/>
        <v>0</v>
      </c>
      <c r="M18" s="20">
        <f t="shared" si="100"/>
        <v>970</v>
      </c>
      <c r="N18" s="19">
        <f t="shared" si="100"/>
        <v>880</v>
      </c>
      <c r="O18" s="21">
        <f t="shared" si="100"/>
        <v>120</v>
      </c>
      <c r="P18" s="20">
        <f t="shared" si="100"/>
        <v>9</v>
      </c>
      <c r="Q18" s="22"/>
      <c r="R18" s="20">
        <f>SUBTOTAL(9,R21:R23)</f>
        <v>0</v>
      </c>
      <c r="S18" s="21">
        <f>SUBTOTAL(9,S21:S23)</f>
        <v>0</v>
      </c>
      <c r="T18" s="21">
        <f>SUBTOTAL(9,T21:T23)</f>
        <v>99</v>
      </c>
      <c r="U18" s="21">
        <f>SUBTOTAL(9,U21:U23)</f>
        <v>170</v>
      </c>
      <c r="V18" s="20">
        <f>SUBTOTAL(9,V21:V23)</f>
        <v>871</v>
      </c>
      <c r="W18" s="23"/>
      <c r="X18" s="92" t="s">
        <v>47</v>
      </c>
      <c r="Y18" s="20">
        <f t="shared" ref="Y18:AK18" si="101">SUBTOTAL(9,Y21:Y23)</f>
        <v>0.75</v>
      </c>
      <c r="Z18" s="20">
        <f t="shared" si="101"/>
        <v>0.75</v>
      </c>
      <c r="AA18" s="20">
        <f t="shared" si="101"/>
        <v>0.75</v>
      </c>
      <c r="AB18" s="20">
        <f t="shared" si="101"/>
        <v>0.75</v>
      </c>
      <c r="AC18" s="20">
        <f t="shared" si="101"/>
        <v>0.75</v>
      </c>
      <c r="AD18" s="20">
        <f t="shared" si="101"/>
        <v>0.75</v>
      </c>
      <c r="AE18" s="20">
        <f t="shared" si="101"/>
        <v>0.75</v>
      </c>
      <c r="AF18" s="20">
        <f t="shared" si="101"/>
        <v>0.75</v>
      </c>
      <c r="AG18" s="20">
        <f t="shared" si="101"/>
        <v>0.75</v>
      </c>
      <c r="AH18" s="20">
        <f t="shared" si="101"/>
        <v>0.75</v>
      </c>
      <c r="AI18" s="20">
        <f t="shared" si="101"/>
        <v>0.75</v>
      </c>
      <c r="AJ18" s="20">
        <f t="shared" si="101"/>
        <v>0.75</v>
      </c>
      <c r="AK18" s="20">
        <f t="shared" si="101"/>
        <v>9</v>
      </c>
      <c r="AL18" s="24" t="b">
        <f>IF(ISBLANK($E18),"",AND(ROUND(SUM(Y18:AJ18),2)=ROUND(SUM($P18,$R18),2)))</f>
        <v>1</v>
      </c>
      <c r="AM18" s="20">
        <f t="shared" ref="AM18:AV18" si="102">SUBTOTAL(9,AM21:AM23)</f>
        <v>8.99</v>
      </c>
      <c r="AN18" s="20">
        <f t="shared" si="102"/>
        <v>862.01</v>
      </c>
      <c r="AO18" s="20">
        <f t="shared" si="102"/>
        <v>9</v>
      </c>
      <c r="AP18" s="20">
        <f t="shared" si="102"/>
        <v>853.01</v>
      </c>
      <c r="AQ18" s="20">
        <f t="shared" si="102"/>
        <v>9</v>
      </c>
      <c r="AR18" s="20">
        <f t="shared" si="102"/>
        <v>844.01</v>
      </c>
      <c r="AS18" s="20">
        <f t="shared" si="102"/>
        <v>9</v>
      </c>
      <c r="AT18" s="20">
        <f t="shared" si="102"/>
        <v>835.01</v>
      </c>
      <c r="AU18" s="20">
        <f t="shared" si="102"/>
        <v>9</v>
      </c>
      <c r="AV18" s="20">
        <f t="shared" si="102"/>
        <v>826.01</v>
      </c>
      <c r="AW18" s="18"/>
      <c r="AX18" s="110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2"/>
    </row>
    <row r="19" spans="1:67" ht="13.8" hidden="1" x14ac:dyDescent="0.3">
      <c r="A19" s="1"/>
      <c r="B19" s="26"/>
      <c r="C19" s="27"/>
      <c r="D19" s="1"/>
      <c r="E19" s="1"/>
      <c r="F19" s="28"/>
      <c r="G19" s="29"/>
      <c r="H19" s="1"/>
      <c r="I19" s="1"/>
      <c r="J19" s="1"/>
      <c r="K19" s="1"/>
      <c r="L19" s="1"/>
      <c r="M19" s="29"/>
      <c r="N19" s="1"/>
      <c r="O19" s="1"/>
      <c r="P19" s="1"/>
      <c r="Q19" s="2"/>
      <c r="R19" s="1"/>
      <c r="S19" s="1"/>
      <c r="T19" s="1"/>
      <c r="U19" s="1"/>
      <c r="V19" s="29"/>
      <c r="W19" s="28"/>
      <c r="X19" s="30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2"/>
      <c r="AK19" s="32"/>
      <c r="AL19" s="33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4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</row>
    <row r="20" spans="1:67" s="25" customFormat="1" ht="39" customHeight="1" x14ac:dyDescent="0.2">
      <c r="A20" s="36" t="s">
        <v>4</v>
      </c>
      <c r="B20" s="37" t="s">
        <v>5</v>
      </c>
      <c r="C20" s="38" t="s">
        <v>6</v>
      </c>
      <c r="D20" s="38" t="s">
        <v>7</v>
      </c>
      <c r="E20" s="39" t="s">
        <v>8</v>
      </c>
      <c r="F20" s="40" t="s">
        <v>9</v>
      </c>
      <c r="G20" s="41" t="s">
        <v>10</v>
      </c>
      <c r="H20" s="42" t="s">
        <v>11</v>
      </c>
      <c r="I20" s="43" t="s">
        <v>12</v>
      </c>
      <c r="J20" s="44" t="s">
        <v>13</v>
      </c>
      <c r="K20" s="43" t="s">
        <v>14</v>
      </c>
      <c r="L20" s="44" t="s">
        <v>15</v>
      </c>
      <c r="M20" s="43" t="s">
        <v>16</v>
      </c>
      <c r="N20" s="45" t="s">
        <v>17</v>
      </c>
      <c r="O20" s="46" t="s">
        <v>18</v>
      </c>
      <c r="P20" s="46" t="s">
        <v>19</v>
      </c>
      <c r="Q20" s="47" t="s">
        <v>20</v>
      </c>
      <c r="R20" s="46" t="s">
        <v>21</v>
      </c>
      <c r="S20" s="46" t="s">
        <v>22</v>
      </c>
      <c r="T20" s="46" t="s">
        <v>23</v>
      </c>
      <c r="U20" s="46" t="s">
        <v>24</v>
      </c>
      <c r="V20" s="48" t="s">
        <v>25</v>
      </c>
      <c r="W20" s="40" t="s">
        <v>26</v>
      </c>
      <c r="X20" s="39" t="s">
        <v>27</v>
      </c>
      <c r="Y20" s="49" t="s">
        <v>28</v>
      </c>
      <c r="Z20" s="50" t="s">
        <v>29</v>
      </c>
      <c r="AA20" s="50" t="s">
        <v>30</v>
      </c>
      <c r="AB20" s="50" t="s">
        <v>31</v>
      </c>
      <c r="AC20" s="50" t="s">
        <v>32</v>
      </c>
      <c r="AD20" s="50" t="s">
        <v>33</v>
      </c>
      <c r="AE20" s="50" t="s">
        <v>34</v>
      </c>
      <c r="AF20" s="50" t="s">
        <v>35</v>
      </c>
      <c r="AG20" s="50" t="s">
        <v>36</v>
      </c>
      <c r="AH20" s="50" t="s">
        <v>37</v>
      </c>
      <c r="AI20" s="50" t="s">
        <v>38</v>
      </c>
      <c r="AJ20" s="51" t="s">
        <v>39</v>
      </c>
      <c r="AK20" s="51" t="s">
        <v>40</v>
      </c>
      <c r="AL20" s="52" t="s">
        <v>41</v>
      </c>
      <c r="AM20" s="53" t="str">
        <f>CONCATENATE("AfA ",RIGHT($E$2,4)+1)</f>
        <v>AfA 2017</v>
      </c>
      <c r="AN20" s="54" t="str">
        <f>CONCATENATE("BW ",RIGHT($E$2,4)+1)</f>
        <v>BW 2017</v>
      </c>
      <c r="AO20" s="53" t="str">
        <f>CONCATENATE("AfA ",RIGHT($E$2,4)+2)</f>
        <v>AfA 2018</v>
      </c>
      <c r="AP20" s="54" t="str">
        <f>CONCATENATE("BW ",RIGHT($E$2,4)+2)</f>
        <v>BW 2018</v>
      </c>
      <c r="AQ20" s="53" t="str">
        <f>CONCATENATE("AfA ",RIGHT($E$2,4)+3)</f>
        <v>AfA 2019</v>
      </c>
      <c r="AR20" s="54" t="str">
        <f>CONCATENATE("BW ",RIGHT($E$2,4)+3)</f>
        <v>BW 2019</v>
      </c>
      <c r="AS20" s="53" t="str">
        <f>CONCATENATE("AfA ",RIGHT($E$2,4)+4)</f>
        <v>AfA 2020</v>
      </c>
      <c r="AT20" s="54" t="str">
        <f>CONCATENATE("BW ",RIGHT($E$2,4)+4)</f>
        <v>BW 2020</v>
      </c>
      <c r="AU20" s="53" t="str">
        <f>CONCATENATE("AfA ",RIGHT($E$2,4)+5)</f>
        <v>AfA 2021</v>
      </c>
      <c r="AV20" s="54" t="str">
        <f>CONCATENATE("BW ",RIGHT($E$2,4)+5)</f>
        <v>BW 2021</v>
      </c>
      <c r="AW20" s="54" t="str">
        <f>CONCATENATE("RND ",RIGHT($E$2,4)+5)</f>
        <v>RND 2021</v>
      </c>
      <c r="AX20" s="113" t="s">
        <v>42</v>
      </c>
      <c r="AY20" s="113"/>
      <c r="AZ20" s="113" t="s">
        <v>43</v>
      </c>
      <c r="BA20" s="113"/>
      <c r="BB20" s="113"/>
      <c r="BC20" s="113"/>
      <c r="BD20" s="113"/>
      <c r="BE20" s="113" t="s">
        <v>44</v>
      </c>
      <c r="BF20" s="113"/>
      <c r="BG20" s="113"/>
      <c r="BH20" s="113"/>
      <c r="BI20" s="113"/>
      <c r="BJ20" s="113" t="s">
        <v>45</v>
      </c>
      <c r="BK20" s="113"/>
      <c r="BL20" s="113"/>
      <c r="BM20" s="113"/>
      <c r="BN20" s="113"/>
      <c r="BO20" s="113"/>
    </row>
    <row r="21" spans="1:67" s="76" customFormat="1" ht="17.25" customHeight="1" x14ac:dyDescent="0.3">
      <c r="A21" s="55">
        <v>1</v>
      </c>
      <c r="B21" s="56">
        <v>1</v>
      </c>
      <c r="C21" s="57" t="s">
        <v>58</v>
      </c>
      <c r="D21" s="58" t="s">
        <v>54</v>
      </c>
      <c r="E21" s="59">
        <v>38777</v>
      </c>
      <c r="F21" s="60"/>
      <c r="G21" s="61"/>
      <c r="H21" s="62">
        <v>200</v>
      </c>
      <c r="I21" s="62">
        <v>170</v>
      </c>
      <c r="J21" s="62"/>
      <c r="K21" s="62"/>
      <c r="L21" s="62"/>
      <c r="M21" s="63">
        <f t="shared" ref="M21:M23" si="103">IF(ISBLANK(E21),"",ROUND(SUM(H21:L21),2))</f>
        <v>370</v>
      </c>
      <c r="N21" s="62">
        <v>200</v>
      </c>
      <c r="O21" s="62"/>
      <c r="P21" s="64" t="str">
        <f t="shared" ref="P21:P23" si="104">IF(ISBLANK(F21),"",ROUND(IF(SLN(H21+I21+J21+L21,G21,F21)*Q21/12&lt;H21+I21+J21+L21-O21-G21,SLN(H21+I21+J21+L21,G21,F21)*Q21/12,N21-G21),2))</f>
        <v/>
      </c>
      <c r="Q21" s="65" t="str">
        <f t="shared" ref="Q21:Q22" si="105">IF(ISBLANK(F21),"",IF(ISBLANK(I21),12,IF(MONTH(E21)&lt;7,12,6)))</f>
        <v/>
      </c>
      <c r="R21" s="62"/>
      <c r="S21" s="62"/>
      <c r="T21" s="64" t="str">
        <f t="shared" ref="T21:T23" si="106">IF(ISBLANK(F21),"",ROUND(H21+SUM(I21:L21)-V21+S21,2))</f>
        <v/>
      </c>
      <c r="U21" s="62"/>
      <c r="V21" s="63">
        <f t="shared" ref="V21:V23" si="107">IF(ISBLANK(E21),"",ROUND(SUM(N21,I21,J21,L21,S21)-SUM(P21,R21,U21),2))</f>
        <v>370</v>
      </c>
      <c r="W21" s="66" t="str">
        <f t="shared" ref="W21:W23" si="108">IF(ISBLANK(F21),"",IF(P21=0,0,ROUND(V21/P21*Q21/12,1)))</f>
        <v/>
      </c>
      <c r="X21" s="67"/>
      <c r="Y21" s="68" t="str">
        <f t="shared" ref="Y21:Y23" si="109">IF(ISBLANK($E21),"",IF(ISBLANK($I21),IF(SUM($P21,$R21)=0,0,SUM($P21,$R21)/12),IF(13-MONTH($E21)&lt;12,"",SUM($P21,$R21)/(13-MONTH($E21)))))</f>
        <v/>
      </c>
      <c r="Z21" s="68" t="str">
        <f t="shared" ref="Z21:Z23" si="110">IF(ISBLANK($E21),"",IF(ISBLANK($I21),IF(SUM($P21,$R21)=0,0,SUM($P21,$R21)/12),IF(13-MONTH($E21)&lt;11,"",SUM($P21,$R21)/(13-MONTH($E21)))))</f>
        <v/>
      </c>
      <c r="AA21" s="68">
        <f t="shared" ref="AA21:AA23" si="111">IF(ISBLANK($E21),"",IF(ISBLANK($I21),IF(SUM($P21,$R21)=0,0,SUM($P21,$R21)/12),IF(13-MONTH($E21)&lt;10,"",SUM($P21,$R21)/(13-MONTH($E21)))))</f>
        <v>0</v>
      </c>
      <c r="AB21" s="68">
        <f t="shared" ref="AB21:AB23" si="112">IF(ISBLANK($E21),"",IF(ISBLANK($I21),IF(SUM($P21,$R21)=0,0,SUM($P21,$R21)/12),IF(13-MONTH($E21)&lt;9,"",SUM($P21,$R21)/(13-MONTH($E21)))))</f>
        <v>0</v>
      </c>
      <c r="AC21" s="68">
        <f t="shared" ref="AC21:AC23" si="113">IF(ISBLANK($E21),"",IF(ISBLANK($I21),IF(SUM($P21,$R21)=0,0,SUM($P21,$R21)/12),IF(13-MONTH($E21)&lt;8,"",SUM($P21,$R21)/(13-MONTH($E21)))))</f>
        <v>0</v>
      </c>
      <c r="AD21" s="68">
        <f t="shared" ref="AD21:AD23" si="114">IF(ISBLANK($E21),"",IF(ISBLANK($I21),IF(SUM($P21,$R21)=0,0,SUM($P21,$R21)/12),IF(13-MONTH($E21)&lt;7,"",SUM($P21,$R21)/(13-MONTH($E21)))))</f>
        <v>0</v>
      </c>
      <c r="AE21" s="68">
        <f t="shared" ref="AE21:AE23" si="115">IF(ISBLANK($E21),"",IF(ISBLANK($I21),IF(SUM($P21,$R21)=0,0,SUM($P21,$R21)/12),IF(13-MONTH($E21)&lt;6,"",SUM($P21,$R21)/(13-MONTH($E21)))))</f>
        <v>0</v>
      </c>
      <c r="AF21" s="68">
        <f t="shared" ref="AF21:AF23" si="116">IF(ISBLANK($E21),"",IF(ISBLANK($I21),IF(SUM($P21,$R21)=0,0,SUM($P21,$R21)/12),IF(13-MONTH($E21)&lt;5,"",SUM($P21,$R21)/(13-MONTH($E21)))))</f>
        <v>0</v>
      </c>
      <c r="AG21" s="68">
        <f t="shared" ref="AG21:AG23" si="117">IF(ISBLANK($E21),"",IF(ISBLANK($I21),IF(SUM($P21,$R21)=0,0,SUM($P21,$R21)/12),IF(13-MONTH($E21)&lt;4,"",SUM($P21,$R21)/(13-MONTH($E21)))))</f>
        <v>0</v>
      </c>
      <c r="AH21" s="68">
        <f t="shared" ref="AH21:AH23" si="118">IF(ISBLANK($E21),"",IF(ISBLANK($I21),IF(SUM($P21,$R21)=0,0,SUM($P21,$R21)/12),IF(13-MONTH($E21)&lt;3,"",SUM($P21,$R21)/(13-MONTH($E21)))))</f>
        <v>0</v>
      </c>
      <c r="AI21" s="68">
        <f t="shared" ref="AI21:AI23" si="119">IF(ISBLANK($E21),"",IF(ISBLANK($I21),IF(SUM($P21,$R21)=0,0,SUM($P21,$R21)/12),IF(13-MONTH($E21)&lt;2,"",SUM($P21,$R21)/(13-MONTH($E21)))))</f>
        <v>0</v>
      </c>
      <c r="AJ21" s="77">
        <f t="shared" ref="AJ21:AJ23" si="120">IF(ISBLANK($E21),"",IF(ISBLANK($I21),IF(SUM($P21,$R21)=0,0,SUM($P21,$R21)/12),IF(13-MONTH($E21)&lt;1,"",SUM($P21,$R21)/(13-MONTH($E21)))))</f>
        <v>0</v>
      </c>
      <c r="AK21" s="77">
        <f t="shared" ref="AK21:AK23" si="121">SUM(Y21:AJ21)</f>
        <v>0</v>
      </c>
      <c r="AL21" s="78" t="b">
        <f t="shared" ref="AL21:AL23" si="122">IF(ISBLANK($E21),"",AND(ROUND(SUM(Y21:AJ21),2)=ROUND(SUM($P21,$R21),2)))</f>
        <v>1</v>
      </c>
      <c r="AM21" s="79">
        <f>IF(ISBLANK(F21),0,IF(ROUND(SLN(M21,G21,F21),2)+T21&lt;M21,ROUND(SLN(M21,G21,F21),2),ROUND(M21-T21-G21,2)))</f>
        <v>0</v>
      </c>
      <c r="AN21" s="77">
        <f>IF(ISBLANK(D21),"",ROUND(V21-AM21,2))</f>
        <v>370</v>
      </c>
      <c r="AO21" s="68">
        <f>IF(ISBLANK(F21),0,IF(ROUND(SLN(M21,G21,F21),2)+T21+AM21&lt;M21,ROUND(SLN(M21,G21,F21),2),ROUND(M21-T21-AM21-G21,2)))</f>
        <v>0</v>
      </c>
      <c r="AP21" s="77">
        <f>IF(ISBLANK(D21),"",ROUND(AN21-AO21,2))</f>
        <v>370</v>
      </c>
      <c r="AQ21" s="68">
        <f>IF(ISBLANK(F21),0,IF(ROUND(SLN(M21,G21,F21),2)+T21+AM21+AO21&lt;M21,ROUND(SLN(M21,G21,F21),2),ROUND(M21-T21-AM21-AO21-G21,2)))</f>
        <v>0</v>
      </c>
      <c r="AR21" s="77">
        <f>IF(ISBLANK(D21),"",ROUND(AP21-AQ21,2))</f>
        <v>370</v>
      </c>
      <c r="AS21" s="68">
        <f>IF(ISBLANK(F21),0,IF(ROUND(SLN(M21,G21,F21),2)+T21+AM21+AO21+AQ21&lt;M21,ROUND(SLN(M21,G21,F21),2),ROUND(M21-T21-AM21-AO21-AQ21-G21,2)))</f>
        <v>0</v>
      </c>
      <c r="AT21" s="77">
        <f>IF(ISBLANK(D21),"",ROUND(AR21-AS21,2))</f>
        <v>370</v>
      </c>
      <c r="AU21" s="68">
        <f>IF(ISBLANK(F21),0,IF(ROUND(SLN(M21,G21,F21),2)+T21+AM21+AO21+AQ21+AS21&lt;M21,ROUND(SLN(M21,G21,F21),2),ROUND(M21-T21-AM21-AO21-AQ21-AS21-G21,2)))</f>
        <v>0</v>
      </c>
      <c r="AV21" s="77">
        <f>IF(ISBLANK(D21),"",ROUND(AT21-AU21,2))</f>
        <v>370</v>
      </c>
      <c r="AW21" s="80" t="str">
        <f t="shared" ref="AW21:AW23" si="123">IF(ISBLANK(F21),"",IF(W21-5&lt;0,0,W21-5))</f>
        <v/>
      </c>
      <c r="AX21" s="69" t="str">
        <f t="shared" ref="AX21:AX23" si="124">IF(ISBLANK(F21),"",SLN(SUM(H21:I21),G21,F21))</f>
        <v/>
      </c>
      <c r="AY21" s="70" t="str">
        <f t="shared" ref="AY21:AY23" si="125">IF(ISBLANK(F21),"",1/F21)</f>
        <v/>
      </c>
      <c r="AZ21" s="71" t="str">
        <f t="shared" ref="AZ21:AZ23" si="126">IF(ISBLANK(F21),"",SYD(SUM(H21:I21),G21,F21,1))</f>
        <v/>
      </c>
      <c r="BA21" s="72" t="str">
        <f t="shared" ref="BA21:BA23" si="127">IF(ISBLANK(F21),"",AZ21/SUM(H21:I21))</f>
        <v/>
      </c>
      <c r="BB21" s="71" t="str">
        <f t="shared" ref="BB21:BB23" si="128">IF(ISBLANK(F21),"",BD21*(F21-1))</f>
        <v/>
      </c>
      <c r="BC21" s="72" t="str">
        <f t="shared" ref="BC21:BC23" si="129">IF(ISBLANK(F21),"",BB21/SUM(H21:I21))</f>
        <v/>
      </c>
      <c r="BD21" s="73" t="str">
        <f t="shared" ref="BD21:BD23" si="130">IF(ISBLANK(F21),"",((SUM(H21:I21)-G21)*2)/(F21*(F21+1)))</f>
        <v/>
      </c>
      <c r="BE21" s="71" t="str">
        <f t="shared" ref="BE21:BE23" si="131">IF(ISBLANK(F21),"",DDB(SUM(H21:I21),G21,F21,1))</f>
        <v/>
      </c>
      <c r="BF21" s="72" t="str">
        <f t="shared" ref="BF21:BF23" si="132">IF(ISBLANK(F21),"",BE21/SUM(H21:I21))</f>
        <v/>
      </c>
      <c r="BG21" s="71" t="str">
        <f t="shared" ref="BG21:BG23" si="133">IF(ISBLANK(F21),"",DDB(SUM(H21:I21),G21,F21,2))</f>
        <v/>
      </c>
      <c r="BH21" s="72" t="str">
        <f t="shared" ref="BH21:BH23" si="134">IF(ISBLANK(F21),"",BG21/SUM(H21:I21))</f>
        <v/>
      </c>
      <c r="BI21" s="70" t="str">
        <f t="shared" ref="BI21:BI23" si="135">IF(ISBLANK(F21),"",2/F21)</f>
        <v/>
      </c>
      <c r="BJ21" s="71" t="str">
        <f t="shared" ref="BJ21:BJ23" si="136">IF(ISBLANK(F21),"",(SUM(H21:I21)-G21)*BK21)</f>
        <v/>
      </c>
      <c r="BK21" s="74">
        <v>0.25</v>
      </c>
      <c r="BL21" s="71" t="str">
        <f t="shared" ref="BL21:BL23" si="137">IF(ISBLANK(F21),"",((SUM(H21:I21)-G21)-BJ21)*BN21)</f>
        <v/>
      </c>
      <c r="BM21" s="72" t="str">
        <f t="shared" ref="BM21:BM23" si="138">IF(ISBLANK(F21),"",BL21/SUM(H21:I21))</f>
        <v/>
      </c>
      <c r="BN21" s="74">
        <v>0.25</v>
      </c>
      <c r="BO21" s="75" t="str">
        <f t="shared" ref="BO21:BO23" si="139">IF(ISBLANK(F21),"",((SUM(H21:I21)-G21)-BJ21-BL21)/((F21)-IF(BL21&gt;0,2,1)))</f>
        <v/>
      </c>
    </row>
    <row r="22" spans="1:67" s="76" customFormat="1" ht="24.6" customHeight="1" x14ac:dyDescent="0.3">
      <c r="A22" s="55">
        <v>2</v>
      </c>
      <c r="B22" s="56">
        <v>2</v>
      </c>
      <c r="C22" s="57" t="s">
        <v>57</v>
      </c>
      <c r="D22" s="58" t="s">
        <v>56</v>
      </c>
      <c r="E22" s="59">
        <v>38777</v>
      </c>
      <c r="F22" s="60">
        <v>66.67</v>
      </c>
      <c r="G22" s="61">
        <v>0.01</v>
      </c>
      <c r="H22" s="62">
        <v>600</v>
      </c>
      <c r="I22" s="62"/>
      <c r="J22" s="62"/>
      <c r="K22" s="62"/>
      <c r="L22" s="62"/>
      <c r="M22" s="63">
        <f t="shared" si="103"/>
        <v>600</v>
      </c>
      <c r="N22" s="62">
        <v>510</v>
      </c>
      <c r="O22" s="62">
        <v>90</v>
      </c>
      <c r="P22" s="64">
        <f t="shared" si="104"/>
        <v>9</v>
      </c>
      <c r="Q22" s="65">
        <f t="shared" si="105"/>
        <v>12</v>
      </c>
      <c r="R22" s="62"/>
      <c r="S22" s="62"/>
      <c r="T22" s="64">
        <f t="shared" si="106"/>
        <v>99</v>
      </c>
      <c r="U22" s="62"/>
      <c r="V22" s="63">
        <f t="shared" si="107"/>
        <v>501</v>
      </c>
      <c r="W22" s="66">
        <f t="shared" si="108"/>
        <v>55.7</v>
      </c>
      <c r="X22" s="67"/>
      <c r="Y22" s="68">
        <f t="shared" si="109"/>
        <v>0.75</v>
      </c>
      <c r="Z22" s="68">
        <f t="shared" si="110"/>
        <v>0.75</v>
      </c>
      <c r="AA22" s="68">
        <f t="shared" si="111"/>
        <v>0.75</v>
      </c>
      <c r="AB22" s="68">
        <f t="shared" si="112"/>
        <v>0.75</v>
      </c>
      <c r="AC22" s="68">
        <f t="shared" si="113"/>
        <v>0.75</v>
      </c>
      <c r="AD22" s="68">
        <f t="shared" si="114"/>
        <v>0.75</v>
      </c>
      <c r="AE22" s="68">
        <f t="shared" si="115"/>
        <v>0.75</v>
      </c>
      <c r="AF22" s="68">
        <f t="shared" si="116"/>
        <v>0.75</v>
      </c>
      <c r="AG22" s="68">
        <f t="shared" si="117"/>
        <v>0.75</v>
      </c>
      <c r="AH22" s="68">
        <f t="shared" si="118"/>
        <v>0.75</v>
      </c>
      <c r="AI22" s="68">
        <f t="shared" si="119"/>
        <v>0.75</v>
      </c>
      <c r="AJ22" s="77">
        <f t="shared" si="120"/>
        <v>0.75</v>
      </c>
      <c r="AK22" s="77">
        <f t="shared" si="121"/>
        <v>9</v>
      </c>
      <c r="AL22" s="78" t="b">
        <f t="shared" si="122"/>
        <v>1</v>
      </c>
      <c r="AM22" s="79">
        <f t="shared" ref="AM22:AM23" si="140">IF(ISBLANK(F22),0,IF(ROUND(SLN(M22,G22,F22),2)+T22&lt;M22,ROUND(SLN(M22,G22,F22),2),ROUND(M22-T22-G22,2)))</f>
        <v>9</v>
      </c>
      <c r="AN22" s="77">
        <f t="shared" ref="AN22:AN23" si="141">IF(ISBLANK(D22),"",ROUND(V22-AM22,2))</f>
        <v>492</v>
      </c>
      <c r="AO22" s="68">
        <f t="shared" ref="AO22:AO23" si="142">IF(ISBLANK(F22),0,IF(ROUND(SLN(M22,G22,F22),2)+T22+AM22&lt;M22,ROUND(SLN(M22,G22,F22),2),ROUND(M22-T22-AM22-G22,2)))</f>
        <v>9</v>
      </c>
      <c r="AP22" s="77">
        <f t="shared" ref="AP22:AP23" si="143">IF(ISBLANK(D22),"",ROUND(AN22-AO22,2))</f>
        <v>483</v>
      </c>
      <c r="AQ22" s="68">
        <f t="shared" ref="AQ22:AQ23" si="144">IF(ISBLANK(F22),0,IF(ROUND(SLN(M22,G22,F22),2)+T22+AM22+AO22&lt;M22,ROUND(SLN(M22,G22,F22),2),ROUND(M22-T22-AM22-AO22-G22,2)))</f>
        <v>9</v>
      </c>
      <c r="AR22" s="77">
        <f t="shared" ref="AR22:AR23" si="145">IF(ISBLANK(D22),"",ROUND(AP22-AQ22,2))</f>
        <v>474</v>
      </c>
      <c r="AS22" s="68">
        <f t="shared" ref="AS22:AS23" si="146">IF(ISBLANK(F22),0,IF(ROUND(SLN(M22,G22,F22),2)+T22+AM22+AO22+AQ22&lt;M22,ROUND(SLN(M22,G22,F22),2),ROUND(M22-T22-AM22-AO22-AQ22-G22,2)))</f>
        <v>9</v>
      </c>
      <c r="AT22" s="77">
        <f t="shared" ref="AT22:AT23" si="147">IF(ISBLANK(D22),"",ROUND(AR22-AS22,2))</f>
        <v>465</v>
      </c>
      <c r="AU22" s="68">
        <f t="shared" ref="AU22:AU23" si="148">IF(ISBLANK(F22),0,IF(ROUND(SLN(M22,G22,F22),2)+T22+AM22+AO22+AQ22+AS22&lt;M22,ROUND(SLN(M22,G22,F22),2),ROUND(M22-T22-AM22-AO22-AQ22-AS22-G22,2)))</f>
        <v>9</v>
      </c>
      <c r="AV22" s="77">
        <f t="shared" ref="AV22:AV23" si="149">IF(ISBLANK(D22),"",ROUND(AT22-AU22,2))</f>
        <v>456</v>
      </c>
      <c r="AW22" s="80">
        <f t="shared" si="123"/>
        <v>50.7</v>
      </c>
      <c r="AX22" s="69">
        <f t="shared" si="124"/>
        <v>8.9994000299984993</v>
      </c>
      <c r="AY22" s="70">
        <f t="shared" si="125"/>
        <v>1.4999250037498125E-2</v>
      </c>
      <c r="AZ22" s="71">
        <f t="shared" si="126"/>
        <v>17.732821043298358</v>
      </c>
      <c r="BA22" s="72">
        <f t="shared" si="127"/>
        <v>2.9554701738830597E-2</v>
      </c>
      <c r="BB22" s="71">
        <f t="shared" si="128"/>
        <v>17.466842026599721</v>
      </c>
      <c r="BC22" s="72">
        <f t="shared" si="129"/>
        <v>2.9111403377666201E-2</v>
      </c>
      <c r="BD22" s="73">
        <f t="shared" si="130"/>
        <v>0.26597901669864049</v>
      </c>
      <c r="BE22" s="71">
        <f t="shared" si="131"/>
        <v>17.99910004499775</v>
      </c>
      <c r="BF22" s="72">
        <f t="shared" si="132"/>
        <v>2.999850007499625E-2</v>
      </c>
      <c r="BG22" s="71">
        <f t="shared" si="133"/>
        <v>17.459154040948018</v>
      </c>
      <c r="BH22" s="72">
        <f t="shared" si="134"/>
        <v>2.9098590068246697E-2</v>
      </c>
      <c r="BI22" s="70">
        <f t="shared" si="135"/>
        <v>2.999850007499625E-2</v>
      </c>
      <c r="BJ22" s="71">
        <f t="shared" si="136"/>
        <v>149.9975</v>
      </c>
      <c r="BK22" s="74">
        <v>0.25</v>
      </c>
      <c r="BL22" s="71">
        <f t="shared" si="137"/>
        <v>112.498125</v>
      </c>
      <c r="BM22" s="72">
        <f t="shared" si="138"/>
        <v>0.18749687500000001</v>
      </c>
      <c r="BN22" s="74">
        <v>0.25</v>
      </c>
      <c r="BO22" s="75">
        <f t="shared" si="139"/>
        <v>5.2187161744239985</v>
      </c>
    </row>
    <row r="23" spans="1:67" s="76" customFormat="1" ht="17.25" customHeight="1" x14ac:dyDescent="0.3">
      <c r="A23" s="55">
        <v>3</v>
      </c>
      <c r="B23" s="56">
        <v>2</v>
      </c>
      <c r="C23" s="57" t="s">
        <v>57</v>
      </c>
      <c r="D23" s="58" t="s">
        <v>59</v>
      </c>
      <c r="E23" s="59">
        <v>38777</v>
      </c>
      <c r="F23" s="60">
        <v>66.7</v>
      </c>
      <c r="G23" s="61">
        <v>0.01</v>
      </c>
      <c r="H23" s="62">
        <v>200</v>
      </c>
      <c r="I23" s="62"/>
      <c r="J23" s="62"/>
      <c r="K23" s="62">
        <v>-200</v>
      </c>
      <c r="L23" s="62"/>
      <c r="M23" s="63">
        <f t="shared" si="103"/>
        <v>0</v>
      </c>
      <c r="N23" s="62">
        <v>170</v>
      </c>
      <c r="O23" s="62">
        <v>30</v>
      </c>
      <c r="P23" s="64">
        <f t="shared" si="104"/>
        <v>0</v>
      </c>
      <c r="Q23" s="65">
        <v>0</v>
      </c>
      <c r="R23" s="62"/>
      <c r="S23" s="62"/>
      <c r="T23" s="64">
        <f t="shared" si="106"/>
        <v>0</v>
      </c>
      <c r="U23" s="62">
        <v>170</v>
      </c>
      <c r="V23" s="63">
        <f t="shared" si="107"/>
        <v>0</v>
      </c>
      <c r="W23" s="66">
        <f t="shared" si="108"/>
        <v>0</v>
      </c>
      <c r="X23" s="67"/>
      <c r="Y23" s="68">
        <f t="shared" si="109"/>
        <v>0</v>
      </c>
      <c r="Z23" s="68">
        <f t="shared" si="110"/>
        <v>0</v>
      </c>
      <c r="AA23" s="68">
        <f t="shared" si="111"/>
        <v>0</v>
      </c>
      <c r="AB23" s="68">
        <f t="shared" si="112"/>
        <v>0</v>
      </c>
      <c r="AC23" s="68">
        <f t="shared" si="113"/>
        <v>0</v>
      </c>
      <c r="AD23" s="68">
        <f t="shared" si="114"/>
        <v>0</v>
      </c>
      <c r="AE23" s="68">
        <f t="shared" si="115"/>
        <v>0</v>
      </c>
      <c r="AF23" s="68">
        <f t="shared" si="116"/>
        <v>0</v>
      </c>
      <c r="AG23" s="68">
        <f t="shared" si="117"/>
        <v>0</v>
      </c>
      <c r="AH23" s="68">
        <f t="shared" si="118"/>
        <v>0</v>
      </c>
      <c r="AI23" s="68">
        <f t="shared" si="119"/>
        <v>0</v>
      </c>
      <c r="AJ23" s="77">
        <f t="shared" si="120"/>
        <v>0</v>
      </c>
      <c r="AK23" s="77">
        <f t="shared" si="121"/>
        <v>0</v>
      </c>
      <c r="AL23" s="78" t="b">
        <f t="shared" si="122"/>
        <v>1</v>
      </c>
      <c r="AM23" s="79">
        <f t="shared" si="140"/>
        <v>-0.01</v>
      </c>
      <c r="AN23" s="77">
        <f t="shared" si="141"/>
        <v>0.01</v>
      </c>
      <c r="AO23" s="68">
        <f t="shared" si="142"/>
        <v>0</v>
      </c>
      <c r="AP23" s="77">
        <f t="shared" si="143"/>
        <v>0.01</v>
      </c>
      <c r="AQ23" s="68">
        <f t="shared" si="144"/>
        <v>0</v>
      </c>
      <c r="AR23" s="77">
        <f t="shared" si="145"/>
        <v>0.01</v>
      </c>
      <c r="AS23" s="68">
        <f t="shared" si="146"/>
        <v>0</v>
      </c>
      <c r="AT23" s="77">
        <f t="shared" si="147"/>
        <v>0.01</v>
      </c>
      <c r="AU23" s="68">
        <f t="shared" si="148"/>
        <v>0</v>
      </c>
      <c r="AV23" s="77">
        <f t="shared" si="149"/>
        <v>0.01</v>
      </c>
      <c r="AW23" s="80">
        <f t="shared" si="123"/>
        <v>0</v>
      </c>
      <c r="AX23" s="69">
        <f t="shared" si="124"/>
        <v>2.998350824587706</v>
      </c>
      <c r="AY23" s="70">
        <f t="shared" si="125"/>
        <v>1.4992503748125937E-2</v>
      </c>
      <c r="AZ23" s="71">
        <f t="shared" si="126"/>
        <v>5.9081240768094538</v>
      </c>
      <c r="BA23" s="72">
        <f t="shared" si="127"/>
        <v>2.954062038404727E-2</v>
      </c>
      <c r="BB23" s="71">
        <f t="shared" si="128"/>
        <v>5.8195465044434949</v>
      </c>
      <c r="BC23" s="72">
        <f t="shared" si="129"/>
        <v>2.9097732522217475E-2</v>
      </c>
      <c r="BD23" s="73">
        <f t="shared" si="130"/>
        <v>8.8577572365958826E-2</v>
      </c>
      <c r="BE23" s="71">
        <f t="shared" si="131"/>
        <v>5.9970014992503744</v>
      </c>
      <c r="BF23" s="72">
        <f t="shared" si="132"/>
        <v>2.998500749625187E-2</v>
      </c>
      <c r="BG23" s="71">
        <f t="shared" si="133"/>
        <v>5.8171813643403185</v>
      </c>
      <c r="BH23" s="72">
        <f t="shared" si="134"/>
        <v>2.9085906821701594E-2</v>
      </c>
      <c r="BI23" s="70">
        <f t="shared" si="135"/>
        <v>2.9985007496251874E-2</v>
      </c>
      <c r="BJ23" s="71">
        <f t="shared" si="136"/>
        <v>49.997500000000002</v>
      </c>
      <c r="BK23" s="74">
        <v>0.25</v>
      </c>
      <c r="BL23" s="71">
        <f t="shared" si="137"/>
        <v>37.498125000000002</v>
      </c>
      <c r="BM23" s="72">
        <f t="shared" si="138"/>
        <v>0.18749062500000002</v>
      </c>
      <c r="BN23" s="74">
        <v>0.25</v>
      </c>
      <c r="BO23" s="75">
        <f t="shared" si="139"/>
        <v>1.7387074961360123</v>
      </c>
    </row>
    <row r="24" spans="1:67" ht="4.5" customHeight="1" x14ac:dyDescent="0.3">
      <c r="A24" s="81"/>
      <c r="B24" s="81"/>
      <c r="C24" s="82"/>
      <c r="D24" s="81"/>
      <c r="E24" s="81"/>
      <c r="F24" s="83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4"/>
      <c r="R24" s="81"/>
      <c r="S24" s="81"/>
      <c r="T24" s="81"/>
      <c r="U24" s="81"/>
      <c r="V24" s="81"/>
      <c r="W24" s="83"/>
      <c r="X24" s="81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6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</row>
    <row r="26" spans="1:67" x14ac:dyDescent="0.25">
      <c r="D26" s="3" t="s">
        <v>61</v>
      </c>
      <c r="E26" s="100" t="s">
        <v>60</v>
      </c>
    </row>
    <row r="28" spans="1:67" x14ac:dyDescent="0.25">
      <c r="D28" s="3" t="s">
        <v>62</v>
      </c>
      <c r="E28" s="100" t="s">
        <v>63</v>
      </c>
    </row>
  </sheetData>
  <sheetProtection password="B0C2" sheet="1" objects="1" scenarios="1" formatColumns="0" sort="0" autoFilter="0"/>
  <autoFilter ref="A4:AW6"/>
  <mergeCells count="21">
    <mergeCell ref="Y9:AJ9"/>
    <mergeCell ref="AM9:AW9"/>
    <mergeCell ref="AX9:BO10"/>
    <mergeCell ref="AX12:AY12"/>
    <mergeCell ref="AZ12:BD12"/>
    <mergeCell ref="BE12:BI12"/>
    <mergeCell ref="BJ12:BO12"/>
    <mergeCell ref="Y17:AJ17"/>
    <mergeCell ref="AM17:AW17"/>
    <mergeCell ref="AX17:BO18"/>
    <mergeCell ref="AX20:AY20"/>
    <mergeCell ref="AZ20:BD20"/>
    <mergeCell ref="BE20:BI20"/>
    <mergeCell ref="BJ20:BO20"/>
    <mergeCell ref="Y1:AJ1"/>
    <mergeCell ref="AM1:AW1"/>
    <mergeCell ref="AX1:BO2"/>
    <mergeCell ref="AX4:AY4"/>
    <mergeCell ref="AZ4:BD4"/>
    <mergeCell ref="BE4:BI4"/>
    <mergeCell ref="BJ4:BO4"/>
  </mergeCells>
  <conditionalFormatting sqref="N5:N6 N21:N23">
    <cfRule type="cellIs" dxfId="16" priority="17" stopIfTrue="1" operator="notEqual">
      <formula>ROUND(H5-O5,2)</formula>
    </cfRule>
  </conditionalFormatting>
  <conditionalFormatting sqref="H5:H6 H21:H23">
    <cfRule type="cellIs" dxfId="15" priority="18" stopIfTrue="1" operator="notEqual">
      <formula>ROUND(N5+O5,2)</formula>
    </cfRule>
  </conditionalFormatting>
  <conditionalFormatting sqref="O5:O6 O21:O23">
    <cfRule type="cellIs" dxfId="14" priority="19" stopIfTrue="1" operator="notEqual">
      <formula>ROUND(H5-N5,2)</formula>
    </cfRule>
  </conditionalFormatting>
  <conditionalFormatting sqref="U5:U6 U21:U23">
    <cfRule type="expression" dxfId="13" priority="20" stopIfTrue="1">
      <formula>OR(T5&lt;-0.01,ROUND(M5-V5,2)&lt;0)</formula>
    </cfRule>
  </conditionalFormatting>
  <conditionalFormatting sqref="S5:S6 S21:S23">
    <cfRule type="cellIs" dxfId="12" priority="21" stopIfTrue="1" operator="greaterThan">
      <formula>T5</formula>
    </cfRule>
  </conditionalFormatting>
  <conditionalFormatting sqref="M5:M6 M21:M23">
    <cfRule type="cellIs" dxfId="11" priority="22" stopIfTrue="1" operator="lessThan">
      <formula>0</formula>
    </cfRule>
    <cfRule type="expression" dxfId="10" priority="23" stopIfTrue="1">
      <formula>AND(V5=0,M5&gt;0)</formula>
    </cfRule>
  </conditionalFormatting>
  <conditionalFormatting sqref="P5:P6 AW5:AW6 T5:T6 V5:W6">
    <cfRule type="cellIs" dxfId="9" priority="24" stopIfTrue="1" operator="lessThan">
      <formula>0</formula>
    </cfRule>
  </conditionalFormatting>
  <conditionalFormatting sqref="P21:P23 AW21:AW23 T21:T23 V21:W23">
    <cfRule type="cellIs" dxfId="8" priority="16" stopIfTrue="1" operator="lessThan">
      <formula>0</formula>
    </cfRule>
  </conditionalFormatting>
  <conditionalFormatting sqref="N13:N14">
    <cfRule type="cellIs" dxfId="7" priority="1" stopIfTrue="1" operator="notEqual">
      <formula>ROUND(H13-O13,2)</formula>
    </cfRule>
  </conditionalFormatting>
  <conditionalFormatting sqref="H13:H14">
    <cfRule type="cellIs" dxfId="6" priority="2" stopIfTrue="1" operator="notEqual">
      <formula>ROUND(N13+O13,2)</formula>
    </cfRule>
  </conditionalFormatting>
  <conditionalFormatting sqref="O13:O14">
    <cfRule type="cellIs" dxfId="5" priority="3" stopIfTrue="1" operator="notEqual">
      <formula>ROUND(H13-N13,2)</formula>
    </cfRule>
  </conditionalFormatting>
  <conditionalFormatting sqref="U13:U14">
    <cfRule type="expression" dxfId="4" priority="4" stopIfTrue="1">
      <formula>OR(T13&lt;-0.01,ROUND(M13-V13,2)&lt;0)</formula>
    </cfRule>
  </conditionalFormatting>
  <conditionalFormatting sqref="S13:S14">
    <cfRule type="cellIs" dxfId="3" priority="5" stopIfTrue="1" operator="greaterThan">
      <formula>T13</formula>
    </cfRule>
  </conditionalFormatting>
  <conditionalFormatting sqref="M13:M14">
    <cfRule type="cellIs" dxfId="2" priority="6" stopIfTrue="1" operator="lessThan">
      <formula>0</formula>
    </cfRule>
    <cfRule type="expression" dxfId="1" priority="7" stopIfTrue="1">
      <formula>AND(V13=0,M13&gt;0)</formula>
    </cfRule>
  </conditionalFormatting>
  <conditionalFormatting sqref="P13:P14 AW13:AW14 T13:T14 V13:W14">
    <cfRule type="cellIs" dxfId="0" priority="8" stopIfTrue="1" operator="lessThan">
      <formula>0</formula>
    </cfRule>
  </conditionalFormatting>
  <dataValidations count="16">
    <dataValidation type="list" operator="greaterThanOrEqual" allowBlank="1" showInputMessage="1" showErrorMessage="1" errorTitle="RVO: FEHLER zu AM!" error="Das Feld ist beschränkt auf die Werte 0 bis 12 _x000a_und gibt die Anzahl der Monate für die die Afa berechnet wird wider._x000a_12 .. Jahres-Afa_x000a_6  ..  Halbjahres-Afa_x000a_0  ..  keine Afa" sqref="Q5:Q6 Q21:Q23 Q13:Q14">
      <formula1>"0,1,2,3,4,5,6,7,8,9,10,11,12"</formula1>
    </dataValidation>
    <dataValidation type="decimal" allowBlank="1" showInputMessage="1" showErrorMessage="1" errorTitle="RVO: FEHLER zu Sonder-Afa!" error="Das Feld ist beschränkt auf die Summe:_x000a_Anschaffungswert -Restwert -lineare Afa" sqref="R5:R6 R21:R23 R13:R14">
      <formula1>P5*-1</formula1>
      <formula2>M5-P5-G5</formula2>
    </dataValidation>
    <dataValidation type="date" allowBlank="1" showInputMessage="1" showErrorMessage="1" errorTitle="RVO: FEHLER zu A/N-Datum!" error="Das Feld muss mit einem &quot;Datum&quot; befüllt werden. Z.B. 30-07-03." sqref="E5:E6 E21:E23 E13:E14">
      <formula1>1</formula1>
      <formula2>43830</formula2>
    </dataValidation>
    <dataValidation type="decimal" operator="greaterThanOrEqual" allowBlank="1" showInputMessage="1" showErrorMessage="1" errorTitle="RVO: Fehler zu BW-Ende!" error="Die Eingabe erfordert einen positiven Wert!" sqref="V5:V6 V21:V23 V13:V14">
      <formula1>0</formula1>
    </dataValidation>
    <dataValidation type="decimal" operator="lessThanOrEqual" allowBlank="1" showInputMessage="1" showErrorMessage="1" errorTitle="RVO: FEHLER zu Abzüge!" error="Die Eingabe erfordert einen negativen Wert!" sqref="J5:J6 J21:J23 J13:J14">
      <formula1>0</formula1>
    </dataValidation>
    <dataValidation type="decimal" operator="greaterThanOrEqual" allowBlank="1" showInputMessage="1" showErrorMessage="1" errorTitle="RVO: FEHLER zu Zuschreibung!" error="Die Eingabe erfordert einen positiven Wert!" sqref="S5:S6 S21:S23 S13:S14">
      <formula1>0</formula1>
    </dataValidation>
    <dataValidation type="decimal" operator="greaterThanOrEqual" allowBlank="1" showInputMessage="1" showErrorMessage="1" errorTitle="RVO: FEHLER zu &quot;AFA d.J.&quot;!" error="Die Eingabe erfordert einen positiven Wert!" sqref="P5:P6 P21:P23 P13:P14">
      <formula1>0</formula1>
    </dataValidation>
    <dataValidation type="decimal" operator="greaterThanOrEqual" allowBlank="1" showInputMessage="1" showErrorMessage="1" errorTitle="RVO: FEHLER zu &quot;kum. AFA Anfang&quot;" error="Die Eingabe erfordert einen positven Wert!" sqref="O5:O6 O21:O23 O13:O14">
      <formula1>0</formula1>
    </dataValidation>
    <dataValidation type="decimal" operator="greaterThanOrEqual" allowBlank="1" showInputMessage="1" showErrorMessage="1" errorTitle="RVO: FEHLER zu BW-Anfang!" error="Dei Eingabe erfordert einen positiven Wert!" sqref="N5:N6 N21:N23 N13:N14">
      <formula1>0</formula1>
    </dataValidation>
    <dataValidation type="decimal" operator="greaterThanOrEqual" allowBlank="1" showInputMessage="1" showErrorMessage="1" sqref="T5:T6 T21:T23 T13:T14">
      <formula1>0</formula1>
    </dataValidation>
    <dataValidation type="decimal" operator="lessThanOrEqual" allowBlank="1" showInputMessage="1" showErrorMessage="1" errorTitle="RVO: FEHLER zu Abgang!" error="Die Eingabe erfordert einen negativen Wert!" sqref="K5:K6 K21:K23 K13:K14">
      <formula1>0</formula1>
    </dataValidation>
    <dataValidation type="decimal" operator="greaterThanOrEqual" allowBlank="1" showInputMessage="1" showErrorMessage="1" errorTitle="RVO: FEHLER zu Zugang!" error="Die Eingabe erfordert einen positiven Wert!" sqref="I5:I6 I21:I23 I13:I14">
      <formula1>0</formula1>
    </dataValidation>
    <dataValidation type="decimal" operator="greaterThanOrEqual" allowBlank="1" showInputMessage="1" showErrorMessage="1" errorTitle="RVO: FEHLER zu A-Bestand!" error="Die Eingabe erfordert einen positiven Wert!" sqref="H5:H6 H21:H23 H13:H14">
      <formula1>0</formula1>
    </dataValidation>
    <dataValidation type="decimal" operator="greaterThanOrEqual" allowBlank="1" showInputMessage="1" showErrorMessage="1" errorTitle="RVO: FEHLER zu Restwert!" error="Die Eingabe muss mit einem positiven Wert erfolgen!" sqref="G5:G6 G21:G23 G13:G14">
      <formula1>0</formula1>
    </dataValidation>
    <dataValidation type="decimal" allowBlank="1" showInputMessage="1" showErrorMessage="1" errorTitle="RVO: FEHLER zu ND!" error="Die Eingabe ist auf eine 2stellige Zahl beschränkt!" sqref="F5:F6 F21:F23 F13:F14">
      <formula1>-99</formula1>
      <formula2>99</formula2>
    </dataValidation>
    <dataValidation type="decimal" allowBlank="1" showInputMessage="1" showErrorMessage="1" errorTitle="RVO: FEHLER zu RND!" error="Die Eingabe ist auf eine 2stellige Zahl beschränkt!" sqref="W5:W6 W21:W23 W13:W14">
      <formula1>-99</formula1>
      <formula2>99</formula2>
    </dataValidation>
  </dataValidations>
  <hyperlinks>
    <hyperlink ref="X2" r:id="rId1" display="www.rvo.at"/>
    <hyperlink ref="X18" r:id="rId2" display="www.rvo.at"/>
    <hyperlink ref="E26" r:id="rId3"/>
    <hyperlink ref="E28" r:id="rId4"/>
    <hyperlink ref="X10" r:id="rId5" display="www.rvo.at"/>
  </hyperlinks>
  <printOptions gridLines="1"/>
  <pageMargins left="0.47244094488188981" right="0.27559055118110237" top="0.70866141732283472" bottom="0.51181102362204722" header="0.35433070866141736" footer="0.23622047244094491"/>
  <pageSetup paperSize="9" scale="85" orientation="landscape" r:id="rId6"/>
  <headerFooter alignWithMargins="0">
    <oddHeader>&amp;L&amp;F&amp;C&amp;A&amp;RVarianten der Darstellung im AVZ</oddHeader>
    <oddFooter>&amp;L&amp;8copyright © www.rvo.at&amp;C&amp;8Seite &amp;P&amp;R&amp;8&amp;D</oddFooter>
  </headerFooter>
  <colBreaks count="2" manualBreakCount="2">
    <brk id="38" max="34" man="1"/>
    <brk id="49" max="15" man="1"/>
  </colBreaks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Anlagen</vt:lpstr>
      <vt:lpstr>Beispiel GrundanteilV 2016</vt:lpstr>
      <vt:lpstr>Anlagen!Druckbereich</vt:lpstr>
      <vt:lpstr>'Beispiel GrundanteilV 2016'!Druckbereich</vt:lpstr>
      <vt:lpstr>Anlagen!Drucktitel</vt:lpstr>
      <vt:lpstr>'Beispiel GrundanteilV 2016'!Drucktitel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RVO Anlagenverzeichnis</dc:title>
  <dc:creator>clemens öhlböck</dc:creator>
  <cp:lastModifiedBy>clemens öhlböck</cp:lastModifiedBy>
  <cp:lastPrinted>2016-05-29T11:42:48Z</cp:lastPrinted>
  <dcterms:created xsi:type="dcterms:W3CDTF">2009-08-09T16:46:50Z</dcterms:created>
  <dcterms:modified xsi:type="dcterms:W3CDTF">2021-01-03T19:15:23Z</dcterms:modified>
</cp:coreProperties>
</file>